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30" windowWidth="14955" windowHeight="8895" activeTab="0"/>
  </bookViews>
  <sheets>
    <sheet name="ローン比較" sheetId="1" r:id="rId1"/>
    <sheet name="繰上返済あり" sheetId="2" r:id="rId2"/>
    <sheet name="繰上返済なし" sheetId="3" r:id="rId3"/>
  </sheets>
  <externalReferences>
    <externalReference r:id="rId6"/>
  </externalReferences>
  <definedNames>
    <definedName name="_xlnm.Print_Area" localSheetId="0">'ローン比較'!$A$1:$G$25</definedName>
  </definedNames>
  <calcPr fullCalcOnLoad="1"/>
</workbook>
</file>

<file path=xl/comments2.xml><?xml version="1.0" encoding="utf-8"?>
<comments xmlns="http://schemas.openxmlformats.org/spreadsheetml/2006/main">
  <authors>
    <author>作成者</author>
  </authors>
  <commentList>
    <comment ref="G6" authorId="0">
      <text>
        <r>
          <rPr>
            <b/>
            <sz val="9"/>
            <rFont val="ＭＳ Ｐゴシック"/>
            <family val="3"/>
          </rPr>
          <t>●繰上返済額(円）を入力。繰上返済が可能な金額、時期は各金融機関によって異なりますので、各金融機関にお問い合わせください。
●返済開始から10年後に繰り上げ返済する場合には、返済回数121回目の行の本欄に入力します。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G6" authorId="0">
      <text>
        <r>
          <rPr>
            <b/>
            <sz val="9"/>
            <rFont val="ＭＳ Ｐゴシック"/>
            <family val="3"/>
          </rPr>
          <t>●繰上返済額(円）を入力。繰上返済が可能な金額、時期は各金融機関によって異なりますので、各金融機関にお問い合わせください。
●返済開始から10年後に繰り上げ返済する場合には、返済回数121回目の行の本欄に入力します。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<sst xmlns="http://schemas.openxmlformats.org/spreadsheetml/2006/main" count="71" uniqueCount="49">
  <si>
    <t>団信</t>
  </si>
  <si>
    <t>融資額</t>
  </si>
  <si>
    <t>返済回数</t>
  </si>
  <si>
    <t>元本</t>
  </si>
  <si>
    <t>利息</t>
  </si>
  <si>
    <t>返済額計</t>
  </si>
  <si>
    <t>残高</t>
  </si>
  <si>
    <t>繰上返済額</t>
  </si>
  <si>
    <t>繰上返済後残高</t>
  </si>
  <si>
    <t>年利</t>
  </si>
  <si>
    <t>返済期間(年）</t>
  </si>
  <si>
    <t>返済開始年数</t>
  </si>
  <si>
    <t>※ボーナス返済には対応していませんので、毎月支払ったものとして計算します。</t>
  </si>
  <si>
    <r>
      <t>借入希望額(</t>
    </r>
    <r>
      <rPr>
        <b/>
        <sz val="11"/>
        <color indexed="10"/>
        <rFont val="ＭＳ Ｐゴシック"/>
        <family val="3"/>
      </rPr>
      <t>万円</t>
    </r>
    <r>
      <rPr>
        <sz val="11"/>
        <rFont val="ＭＳ Ｐゴシック"/>
        <family val="3"/>
      </rPr>
      <t>)</t>
    </r>
  </si>
  <si>
    <t>●住宅ローンサイト「住宅ローンフラット35比較！借り換え金利審査最新情報」プレゼンツ</t>
  </si>
  <si>
    <t>※フラット35Sには対応していません。</t>
  </si>
  <si>
    <t>※不具合等がありましたら、当サイト管理人までご連絡いただければありがたいです。　アドレス→</t>
  </si>
  <si>
    <t>＋</t>
  </si>
  <si>
    <t>＝</t>
  </si>
  <si>
    <t>総返済額＝</t>
  </si>
  <si>
    <t>基本データ</t>
  </si>
  <si>
    <t>金利(年利）</t>
  </si>
  <si>
    <t>入居年(平成)</t>
  </si>
  <si>
    <t>繰上返済の有無</t>
  </si>
  <si>
    <t>返済額計…a</t>
  </si>
  <si>
    <t>団信保険料計…b</t>
  </si>
  <si>
    <t>支払額計(a+b)…c</t>
  </si>
  <si>
    <t>ローン控除額計…ｄ</t>
  </si>
  <si>
    <t>総計　（c-d）</t>
  </si>
  <si>
    <t>繰上返済の有無によるオトク金額(円)</t>
  </si>
  <si>
    <t>フラット３５・繰上返済と住宅ローン控除どちらがお得？シュミレーション</t>
  </si>
  <si>
    <r>
      <t>ステップ１</t>
    </r>
    <r>
      <rPr>
        <b/>
        <sz val="11"/>
        <color indexed="10"/>
        <rFont val="ＭＳ Ｐゴシック"/>
        <family val="3"/>
      </rPr>
      <t xml:space="preserve">
</t>
    </r>
    <r>
      <rPr>
        <b/>
        <sz val="11"/>
        <rFont val="ＭＳ Ｐゴシック"/>
        <family val="3"/>
      </rPr>
      <t>↓</t>
    </r>
    <r>
      <rPr>
        <b/>
        <sz val="11"/>
        <color indexed="15"/>
        <rFont val="ＭＳ Ｐゴシック"/>
        <family val="3"/>
      </rPr>
      <t>水色</t>
    </r>
    <r>
      <rPr>
        <b/>
        <sz val="11"/>
        <rFont val="ＭＳ Ｐゴシック"/>
        <family val="3"/>
      </rPr>
      <t>の欄を入力してください。</t>
    </r>
    <r>
      <rPr>
        <b/>
        <sz val="11"/>
        <color indexed="10"/>
        <rFont val="ＭＳ Ｐゴシック"/>
        <family val="3"/>
      </rPr>
      <t xml:space="preserve">
</t>
    </r>
  </si>
  <si>
    <r>
      <t xml:space="preserve">ステップ２
</t>
    </r>
    <r>
      <rPr>
        <sz val="11"/>
        <rFont val="ＭＳ Ｐゴシック"/>
        <family val="3"/>
      </rPr>
      <t>（</t>
    </r>
    <r>
      <rPr>
        <sz val="11"/>
        <rFont val="ＭＳ Ｐゴシック"/>
        <family val="3"/>
      </rPr>
      <t>繰上返済をする場合には、）</t>
    </r>
    <r>
      <rPr>
        <sz val="11"/>
        <color indexed="10"/>
        <rFont val="ＭＳ Ｐゴシック"/>
        <family val="3"/>
      </rPr>
      <t>｢繰上返済｣あり</t>
    </r>
    <r>
      <rPr>
        <sz val="11"/>
        <rFont val="ＭＳ Ｐゴシック"/>
        <family val="3"/>
      </rPr>
      <t>シート(下を見て！)</t>
    </r>
    <r>
      <rPr>
        <sz val="11"/>
        <rFont val="ＭＳ Ｐゴシック"/>
        <family val="3"/>
      </rPr>
      <t>に金額を入力！</t>
    </r>
  </si>
  <si>
    <r>
      <t>繰上返済</t>
    </r>
    <r>
      <rPr>
        <b/>
        <sz val="16"/>
        <color indexed="10"/>
        <rFont val="ＭＳ Ｐゴシック"/>
        <family val="3"/>
      </rPr>
      <t>なし</t>
    </r>
  </si>
  <si>
    <r>
      <t>繰上返済</t>
    </r>
    <r>
      <rPr>
        <b/>
        <sz val="16"/>
        <color indexed="10"/>
        <rFont val="ＭＳ Ｐゴシック"/>
        <family val="3"/>
      </rPr>
      <t>あり</t>
    </r>
  </si>
  <si>
    <r>
      <t>※</t>
    </r>
    <r>
      <rPr>
        <sz val="11"/>
        <color indexed="10"/>
        <rFont val="ＭＳ Ｐゴシック"/>
        <family val="3"/>
      </rPr>
      <t>計算は元利均等返済の、期間短縮型繰上返済の概算です。詳しくは各金融機関にお問い合わせください。金額全般につき、当サイトでは責任を負いかねます。</t>
    </r>
  </si>
  <si>
    <t>flat35keijiban@excite.co.jp</t>
  </si>
  <si>
    <r>
      <t>　◎</t>
    </r>
    <r>
      <rPr>
        <sz val="11"/>
        <color indexed="10"/>
        <rFont val="ＭＳ Ｐゴシック"/>
        <family val="3"/>
      </rPr>
      <t>住宅ローンフラット35比較！借り換え金利審査最新情報</t>
    </r>
    <r>
      <rPr>
        <sz val="11"/>
        <rFont val="ＭＳ Ｐゴシック"/>
        <family val="3"/>
      </rPr>
      <t>　　ﾀﾞﾌﾞﾙｸﾘｯｸ！→</t>
    </r>
  </si>
  <si>
    <t>http://housingloannama.seesaa.net/</t>
  </si>
  <si>
    <t>(入居年別)住宅ローン控除</t>
  </si>
  <si>
    <t>平成18年入居</t>
  </si>
  <si>
    <t>平成19年入居</t>
  </si>
  <si>
    <t>平成20年入居</t>
  </si>
  <si>
    <t>繰上返済あり</t>
  </si>
  <si>
    <t>＋</t>
  </si>
  <si>
    <t>＝</t>
  </si>
  <si>
    <t>繰上返済なし</t>
  </si>
  <si>
    <r>
      <t>ステップ３</t>
    </r>
    <r>
      <rPr>
        <b/>
        <sz val="11"/>
        <rFont val="ＭＳ Ｐゴシック"/>
        <family val="3"/>
      </rPr>
      <t>　</t>
    </r>
    <r>
      <rPr>
        <sz val="11"/>
        <rFont val="ＭＳ Ｐゴシック"/>
        <family val="3"/>
      </rPr>
      <t xml:space="preserve">
あなたの入居年によって、また、「繰上返済をしない」場合と「した」場合でのお得金額を比較します。
｢繰上返済あり」シートへの入力を変更したりしてシュミレーションしてみてください。</t>
    </r>
  </si>
  <si>
    <t>※住宅ローン控除を受けられる要件がありますので、詳しくはお近くの税務署等でお問い合わせください。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</si>
</sst>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  <numFmt numFmtId="178" formatCode="#,##0_ "/>
    <numFmt numFmtId="179" formatCode="#,##0_ ;[Red]\-#,##0\ "/>
    <numFmt numFmtId="180" formatCode="#,##0_);\(#,##0\)"/>
    <numFmt numFmtId="181" formatCode="0.000%"/>
    <numFmt numFmtId="182" formatCode="[$-411]ge\.m\.d;@"/>
    <numFmt numFmtId="183" formatCode="[$-409]yyyy/m/d\ h:mm\ AM/PM;@"/>
    <numFmt numFmtId="184" formatCode="0_);[Red]\(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5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sz val="16"/>
      <name val="ＭＳ Ｐゴシック"/>
      <family val="3"/>
    </font>
    <font>
      <b/>
      <sz val="16"/>
      <color indexed="10"/>
      <name val="ＭＳ Ｐゴシック"/>
      <family val="3"/>
    </font>
    <font>
      <b/>
      <sz val="8"/>
      <name val="ＭＳ Ｐゴシック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9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178" fontId="0" fillId="0" borderId="1" xfId="0" applyNumberFormat="1" applyBorder="1" applyAlignment="1">
      <alignment vertical="center"/>
    </xf>
    <xf numFmtId="178" fontId="0" fillId="0" borderId="0" xfId="0" applyNumberFormat="1" applyFill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0" borderId="3" xfId="0" applyNumberFormat="1" applyBorder="1" applyAlignment="1">
      <alignment vertical="center"/>
    </xf>
    <xf numFmtId="178" fontId="0" fillId="0" borderId="4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8" fontId="0" fillId="0" borderId="6" xfId="0" applyNumberFormat="1" applyBorder="1" applyAlignment="1">
      <alignment vertical="center"/>
    </xf>
    <xf numFmtId="178" fontId="0" fillId="0" borderId="7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78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0" fontId="0" fillId="0" borderId="23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4" fillId="0" borderId="0" xfId="0" applyFont="1" applyAlignment="1">
      <alignment vertical="center"/>
    </xf>
    <xf numFmtId="178" fontId="0" fillId="2" borderId="7" xfId="0" applyNumberFormat="1" applyFill="1" applyBorder="1" applyAlignment="1" applyProtection="1">
      <alignment vertical="center"/>
      <protection locked="0"/>
    </xf>
    <xf numFmtId="178" fontId="0" fillId="2" borderId="1" xfId="0" applyNumberFormat="1" applyFill="1" applyBorder="1" applyAlignment="1" applyProtection="1">
      <alignment vertical="center"/>
      <protection locked="0"/>
    </xf>
    <xf numFmtId="178" fontId="0" fillId="2" borderId="12" xfId="0" applyNumberFormat="1" applyFill="1" applyBorder="1" applyAlignment="1" applyProtection="1">
      <alignment vertical="center"/>
      <protection locked="0"/>
    </xf>
    <xf numFmtId="178" fontId="0" fillId="2" borderId="2" xfId="0" applyNumberFormat="1" applyFill="1" applyBorder="1" applyAlignment="1" applyProtection="1">
      <alignment vertical="center"/>
      <protection locked="0"/>
    </xf>
    <xf numFmtId="178" fontId="0" fillId="2" borderId="5" xfId="0" applyNumberForma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8" fontId="0" fillId="3" borderId="0" xfId="0" applyNumberFormat="1" applyFill="1" applyAlignment="1">
      <alignment vertical="center"/>
    </xf>
    <xf numFmtId="178" fontId="0" fillId="4" borderId="0" xfId="0" applyNumberFormat="1" applyFill="1" applyAlignment="1">
      <alignment vertical="center"/>
    </xf>
    <xf numFmtId="183" fontId="4" fillId="0" borderId="0" xfId="0" applyNumberFormat="1" applyFont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5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vertical="center" wrapText="1"/>
    </xf>
    <xf numFmtId="178" fontId="11" fillId="0" borderId="22" xfId="0" applyNumberFormat="1" applyFont="1" applyBorder="1" applyAlignment="1">
      <alignment horizontal="left" vertical="center" wrapText="1"/>
    </xf>
    <xf numFmtId="178" fontId="11" fillId="0" borderId="23" xfId="0" applyNumberFormat="1" applyFont="1" applyBorder="1" applyAlignment="1">
      <alignment horizontal="left" vertical="center" wrapText="1"/>
    </xf>
    <xf numFmtId="10" fontId="11" fillId="0" borderId="25" xfId="0" applyNumberFormat="1" applyFont="1" applyBorder="1" applyAlignment="1">
      <alignment horizontal="left" vertical="center" wrapText="1"/>
    </xf>
    <xf numFmtId="10" fontId="12" fillId="0" borderId="33" xfId="0" applyNumberFormat="1" applyFont="1" applyBorder="1" applyAlignment="1">
      <alignment horizontal="left" vertical="center" wrapText="1"/>
    </xf>
    <xf numFmtId="184" fontId="4" fillId="2" borderId="34" xfId="0" applyNumberFormat="1" applyFont="1" applyFill="1" applyBorder="1" applyAlignment="1" applyProtection="1">
      <alignment horizontal="right" vertical="center"/>
      <protection locked="0"/>
    </xf>
    <xf numFmtId="10" fontId="12" fillId="0" borderId="35" xfId="0" applyNumberFormat="1" applyFont="1" applyBorder="1" applyAlignment="1">
      <alignment horizontal="left" vertical="center" wrapText="1"/>
    </xf>
    <xf numFmtId="10" fontId="12" fillId="0" borderId="36" xfId="0" applyNumberFormat="1" applyFont="1" applyBorder="1" applyAlignment="1">
      <alignment horizontal="left" vertical="center" wrapText="1"/>
    </xf>
    <xf numFmtId="184" fontId="4" fillId="2" borderId="37" xfId="0" applyNumberFormat="1" applyFont="1" applyFill="1" applyBorder="1" applyAlignment="1" applyProtection="1">
      <alignment horizontal="right" vertical="center"/>
      <protection locked="0"/>
    </xf>
    <xf numFmtId="0" fontId="0" fillId="0" borderId="38" xfId="0" applyFont="1" applyBorder="1" applyAlignment="1">
      <alignment vertical="center"/>
    </xf>
    <xf numFmtId="181" fontId="4" fillId="2" borderId="39" xfId="0" applyNumberFormat="1" applyFont="1" applyFill="1" applyBorder="1" applyAlignment="1" applyProtection="1">
      <alignment vertical="center"/>
      <protection locked="0"/>
    </xf>
    <xf numFmtId="10" fontId="12" fillId="0" borderId="40" xfId="0" applyNumberFormat="1" applyFont="1" applyBorder="1" applyAlignment="1">
      <alignment horizontal="left" vertical="center" wrapText="1"/>
    </xf>
    <xf numFmtId="10" fontId="12" fillId="0" borderId="41" xfId="0" applyNumberFormat="1" applyFont="1" applyBorder="1" applyAlignment="1">
      <alignment horizontal="left" vertical="center" wrapText="1"/>
    </xf>
    <xf numFmtId="0" fontId="13" fillId="6" borderId="26" xfId="0" applyFont="1" applyFill="1" applyBorder="1" applyAlignment="1">
      <alignment vertical="center"/>
    </xf>
    <xf numFmtId="177" fontId="13" fillId="7" borderId="42" xfId="0" applyNumberFormat="1" applyFont="1" applyFill="1" applyBorder="1" applyAlignment="1">
      <alignment horizontal="center" vertical="center"/>
    </xf>
    <xf numFmtId="177" fontId="13" fillId="7" borderId="3" xfId="0" applyNumberFormat="1" applyFont="1" applyFill="1" applyBorder="1" applyAlignment="1">
      <alignment horizontal="center" vertical="center"/>
    </xf>
    <xf numFmtId="177" fontId="13" fillId="7" borderId="20" xfId="0" applyNumberFormat="1" applyFont="1" applyFill="1" applyBorder="1" applyAlignment="1">
      <alignment horizontal="center" vertical="center"/>
    </xf>
    <xf numFmtId="177" fontId="13" fillId="7" borderId="43" xfId="0" applyNumberFormat="1" applyFont="1" applyFill="1" applyBorder="1" applyAlignment="1">
      <alignment horizontal="center" vertical="center"/>
    </xf>
    <xf numFmtId="177" fontId="13" fillId="0" borderId="0" xfId="0" applyNumberFormat="1" applyFont="1" applyAlignment="1">
      <alignment vertical="center"/>
    </xf>
    <xf numFmtId="178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3" fillId="6" borderId="27" xfId="0" applyFont="1" applyFill="1" applyBorder="1" applyAlignment="1">
      <alignment vertical="center"/>
    </xf>
    <xf numFmtId="178" fontId="13" fillId="8" borderId="44" xfId="0" applyNumberFormat="1" applyFont="1" applyFill="1" applyBorder="1" applyAlignment="1">
      <alignment horizontal="center" vertical="center"/>
    </xf>
    <xf numFmtId="178" fontId="13" fillId="0" borderId="4" xfId="0" applyNumberFormat="1" applyFont="1" applyBorder="1" applyAlignment="1">
      <alignment horizontal="center" vertical="center"/>
    </xf>
    <xf numFmtId="178" fontId="13" fillId="8" borderId="18" xfId="0" applyNumberFormat="1" applyFont="1" applyFill="1" applyBorder="1" applyAlignment="1">
      <alignment horizontal="center" vertical="center"/>
    </xf>
    <xf numFmtId="178" fontId="13" fillId="0" borderId="45" xfId="0" applyNumberFormat="1" applyFont="1" applyBorder="1" applyAlignment="1">
      <alignment horizontal="center" vertical="center"/>
    </xf>
    <xf numFmtId="177" fontId="13" fillId="8" borderId="44" xfId="0" applyNumberFormat="1" applyFont="1" applyFill="1" applyBorder="1" applyAlignment="1">
      <alignment vertical="center"/>
    </xf>
    <xf numFmtId="177" fontId="13" fillId="0" borderId="4" xfId="0" applyNumberFormat="1" applyFont="1" applyBorder="1" applyAlignment="1">
      <alignment vertical="center"/>
    </xf>
    <xf numFmtId="177" fontId="13" fillId="8" borderId="18" xfId="0" applyNumberFormat="1" applyFont="1" applyFill="1" applyBorder="1" applyAlignment="1">
      <alignment vertical="center"/>
    </xf>
    <xf numFmtId="177" fontId="13" fillId="0" borderId="45" xfId="0" applyNumberFormat="1" applyFont="1" applyBorder="1" applyAlignment="1">
      <alignment vertical="center"/>
    </xf>
    <xf numFmtId="178" fontId="13" fillId="0" borderId="4" xfId="0" applyNumberFormat="1" applyFont="1" applyBorder="1" applyAlignment="1">
      <alignment vertical="center"/>
    </xf>
    <xf numFmtId="0" fontId="13" fillId="6" borderId="38" xfId="0" applyFont="1" applyFill="1" applyBorder="1" applyAlignment="1">
      <alignment vertical="center" wrapText="1"/>
    </xf>
    <xf numFmtId="177" fontId="13" fillId="8" borderId="46" xfId="0" applyNumberFormat="1" applyFont="1" applyFill="1" applyBorder="1" applyAlignment="1">
      <alignment vertical="center"/>
    </xf>
    <xf numFmtId="177" fontId="13" fillId="0" borderId="6" xfId="0" applyNumberFormat="1" applyFont="1" applyBorder="1" applyAlignment="1">
      <alignment vertical="center"/>
    </xf>
    <xf numFmtId="177" fontId="13" fillId="8" borderId="21" xfId="0" applyNumberFormat="1" applyFont="1" applyFill="1" applyBorder="1" applyAlignment="1">
      <alignment vertical="center"/>
    </xf>
    <xf numFmtId="177" fontId="13" fillId="0" borderId="47" xfId="0" applyNumberFormat="1" applyFont="1" applyBorder="1" applyAlignment="1">
      <alignment vertical="center"/>
    </xf>
    <xf numFmtId="178" fontId="6" fillId="0" borderId="0" xfId="16" applyNumberFormat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8" fontId="0" fillId="0" borderId="9" xfId="0" applyNumberFormat="1" applyFill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4" xfId="0" applyBorder="1" applyAlignment="1">
      <alignment vertical="center"/>
    </xf>
    <xf numFmtId="178" fontId="0" fillId="0" borderId="46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1" xfId="0" applyBorder="1" applyAlignment="1">
      <alignment vertical="center"/>
    </xf>
    <xf numFmtId="178" fontId="0" fillId="0" borderId="12" xfId="0" applyNumberFormat="1" applyFill="1" applyBorder="1" applyAlignment="1" applyProtection="1">
      <alignment vertical="center"/>
      <protection/>
    </xf>
    <xf numFmtId="178" fontId="0" fillId="0" borderId="2" xfId="0" applyNumberFormat="1" applyFill="1" applyBorder="1" applyAlignment="1" applyProtection="1">
      <alignment vertical="center"/>
      <protection/>
    </xf>
    <xf numFmtId="178" fontId="0" fillId="0" borderId="1" xfId="0" applyNumberFormat="1" applyFill="1" applyBorder="1" applyAlignment="1" applyProtection="1">
      <alignment vertical="center"/>
      <protection/>
    </xf>
    <xf numFmtId="178" fontId="0" fillId="0" borderId="5" xfId="0" applyNumberFormat="1" applyFill="1" applyBorder="1" applyAlignment="1" applyProtection="1">
      <alignment vertical="center"/>
      <protection/>
    </xf>
    <xf numFmtId="178" fontId="0" fillId="0" borderId="7" xfId="0" applyNumberFormat="1" applyFill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368;&#19978;&#36820;&#28168;&#12392;&#20303;&#23429;&#12525;&#12540;&#12531;&#25511;&#38500;&#12393;&#12387;&#12385;&#12364;&#12362;&#24471;&#65311;&#27604;&#36611;&#12471;&#12517;&#12511;&#12524;&#12540;&#12471;&#12519;&#125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ローン比較"/>
      <sheetName val="繰上返済あり"/>
      <sheetName val="繰上返済な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ousingloannama.seesaa.net/" TargetMode="External" /><Relationship Id="rId2" Type="http://schemas.openxmlformats.org/officeDocument/2006/relationships/hyperlink" Target="mailto:flat35keijiban@excite.co.j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24"/>
  <sheetViews>
    <sheetView tabSelected="1" zoomScale="90" zoomScaleNormal="90" workbookViewId="0" topLeftCell="A1">
      <selection activeCell="D7" sqref="D7"/>
    </sheetView>
  </sheetViews>
  <sheetFormatPr defaultColWidth="9.00390625" defaultRowHeight="13.5"/>
  <cols>
    <col min="1" max="1" width="25.25390625" style="0" bestFit="1" customWidth="1"/>
    <col min="2" max="2" width="18.50390625" style="0" customWidth="1"/>
    <col min="3" max="3" width="15.75390625" style="0" customWidth="1"/>
    <col min="4" max="5" width="18.375" style="2" customWidth="1"/>
    <col min="6" max="7" width="16.125" style="3" customWidth="1"/>
    <col min="8" max="8" width="14.25390625" style="2" bestFit="1" customWidth="1"/>
    <col min="9" max="9" width="15.125" style="2" bestFit="1" customWidth="1"/>
    <col min="10" max="10" width="9.00390625" style="2" customWidth="1"/>
    <col min="11" max="11" width="9.50390625" style="0" bestFit="1" customWidth="1"/>
    <col min="12" max="12" width="11.00390625" style="0" bestFit="1" customWidth="1"/>
  </cols>
  <sheetData>
    <row r="1" spans="1:7" ht="13.5">
      <c r="A1" s="51" t="s">
        <v>14</v>
      </c>
      <c r="B1" s="51"/>
      <c r="C1" s="51"/>
      <c r="D1" s="51"/>
      <c r="E1" s="51"/>
      <c r="F1" s="45">
        <f ca="1">NOW()</f>
        <v>39021.83830092593</v>
      </c>
      <c r="G1" s="45"/>
    </row>
    <row r="2" spans="1:7" ht="24" customHeight="1">
      <c r="A2" s="52" t="s">
        <v>30</v>
      </c>
      <c r="B2" s="52"/>
      <c r="C2" s="52"/>
      <c r="D2" s="52"/>
      <c r="E2" s="52"/>
      <c r="F2" s="52"/>
      <c r="G2" s="52"/>
    </row>
    <row r="3" spans="2:3" ht="24.75" thickBot="1">
      <c r="B3" s="53"/>
      <c r="C3" s="53"/>
    </row>
    <row r="4" spans="2:7" ht="59.25" customHeight="1" thickBot="1">
      <c r="B4" s="32" t="s">
        <v>20</v>
      </c>
      <c r="C4" s="54" t="s">
        <v>31</v>
      </c>
      <c r="D4" s="55" t="s">
        <v>32</v>
      </c>
      <c r="E4" s="56"/>
      <c r="F4" s="57" t="s">
        <v>47</v>
      </c>
      <c r="G4" s="58"/>
    </row>
    <row r="5" spans="2:7" ht="13.5">
      <c r="B5" s="33" t="s">
        <v>13</v>
      </c>
      <c r="C5" s="59">
        <v>1000</v>
      </c>
      <c r="F5" s="60"/>
      <c r="G5" s="61"/>
    </row>
    <row r="6" spans="2:7" ht="13.5">
      <c r="B6" s="34" t="s">
        <v>10</v>
      </c>
      <c r="C6" s="62">
        <v>30</v>
      </c>
      <c r="F6" s="60"/>
      <c r="G6" s="61"/>
    </row>
    <row r="7" spans="2:7" ht="14.25" thickBot="1">
      <c r="B7" s="63" t="s">
        <v>21</v>
      </c>
      <c r="C7" s="64">
        <v>0.02</v>
      </c>
      <c r="F7" s="65"/>
      <c r="G7" s="66"/>
    </row>
    <row r="8" spans="2:8" ht="13.5">
      <c r="B8" s="41"/>
      <c r="C8" s="42"/>
      <c r="F8" s="1"/>
      <c r="G8" s="1"/>
      <c r="H8" s="1"/>
    </row>
    <row r="9" spans="2:8" ht="14.25" thickBot="1">
      <c r="B9" s="41"/>
      <c r="C9" s="42"/>
      <c r="D9" s="1"/>
      <c r="E9" s="1"/>
      <c r="F9" s="1"/>
      <c r="G9" s="1"/>
      <c r="H9" s="1"/>
    </row>
    <row r="10" spans="1:10" s="74" customFormat="1" ht="30" customHeight="1">
      <c r="A10" s="67" t="s">
        <v>22</v>
      </c>
      <c r="B10" s="68">
        <v>18</v>
      </c>
      <c r="C10" s="69"/>
      <c r="D10" s="70">
        <v>19</v>
      </c>
      <c r="E10" s="71"/>
      <c r="F10" s="68">
        <v>20</v>
      </c>
      <c r="G10" s="69"/>
      <c r="H10" s="72"/>
      <c r="I10" s="73"/>
      <c r="J10" s="73"/>
    </row>
    <row r="11" spans="1:10" s="74" customFormat="1" ht="30" customHeight="1">
      <c r="A11" s="75" t="s">
        <v>23</v>
      </c>
      <c r="B11" s="76" t="s">
        <v>33</v>
      </c>
      <c r="C11" s="77" t="s">
        <v>34</v>
      </c>
      <c r="D11" s="78" t="s">
        <v>33</v>
      </c>
      <c r="E11" s="79" t="s">
        <v>34</v>
      </c>
      <c r="F11" s="76" t="s">
        <v>33</v>
      </c>
      <c r="G11" s="77" t="s">
        <v>34</v>
      </c>
      <c r="H11" s="72"/>
      <c r="I11" s="73"/>
      <c r="J11" s="73"/>
    </row>
    <row r="12" spans="1:10" s="74" customFormat="1" ht="30" customHeight="1">
      <c r="A12" s="75" t="s">
        <v>24</v>
      </c>
      <c r="B12" s="80">
        <f>'繰上返済なし'!C428</f>
        <v>13306188</v>
      </c>
      <c r="C12" s="81">
        <f>'繰上返済あり'!C428+'繰上返済あり'!G428</f>
        <v>13306188</v>
      </c>
      <c r="D12" s="82">
        <f>B12</f>
        <v>13306188</v>
      </c>
      <c r="E12" s="83">
        <f>C12</f>
        <v>13306188</v>
      </c>
      <c r="F12" s="80">
        <f>B12</f>
        <v>13306188</v>
      </c>
      <c r="G12" s="81">
        <f>C12</f>
        <v>13306188</v>
      </c>
      <c r="H12" s="72"/>
      <c r="I12" s="73"/>
      <c r="J12" s="73"/>
    </row>
    <row r="13" spans="1:10" s="74" customFormat="1" ht="30" customHeight="1">
      <c r="A13" s="75" t="s">
        <v>25</v>
      </c>
      <c r="B13" s="80">
        <f>'繰上返済なし'!I428</f>
        <v>480760</v>
      </c>
      <c r="C13" s="81">
        <f>'繰上返済あり'!I428</f>
        <v>480760</v>
      </c>
      <c r="D13" s="82">
        <f>B13</f>
        <v>480760</v>
      </c>
      <c r="E13" s="83">
        <f>C13</f>
        <v>480760</v>
      </c>
      <c r="F13" s="80">
        <f>B13</f>
        <v>480760</v>
      </c>
      <c r="G13" s="84">
        <f>E13</f>
        <v>480760</v>
      </c>
      <c r="H13" s="72"/>
      <c r="I13" s="73"/>
      <c r="J13" s="73"/>
    </row>
    <row r="14" spans="1:10" s="74" customFormat="1" ht="30" customHeight="1">
      <c r="A14" s="75" t="s">
        <v>26</v>
      </c>
      <c r="B14" s="80">
        <f>SUM(B12:B13)</f>
        <v>13786948</v>
      </c>
      <c r="C14" s="81">
        <f aca="true" t="shared" si="0" ref="B14:G14">SUM(C12:C13)</f>
        <v>13786948</v>
      </c>
      <c r="D14" s="82">
        <f t="shared" si="0"/>
        <v>13786948</v>
      </c>
      <c r="E14" s="83">
        <f t="shared" si="0"/>
        <v>13786948</v>
      </c>
      <c r="F14" s="80">
        <f t="shared" si="0"/>
        <v>13786948</v>
      </c>
      <c r="G14" s="81">
        <f t="shared" si="0"/>
        <v>13786948</v>
      </c>
      <c r="H14" s="72"/>
      <c r="I14" s="73"/>
      <c r="J14" s="73"/>
    </row>
    <row r="15" spans="1:10" s="74" customFormat="1" ht="30" customHeight="1">
      <c r="A15" s="75" t="s">
        <v>27</v>
      </c>
      <c r="B15" s="80">
        <f>'繰上返済なし'!J428</f>
        <v>742307</v>
      </c>
      <c r="C15" s="81">
        <f>'繰上返済あり'!J428</f>
        <v>742307</v>
      </c>
      <c r="D15" s="82">
        <f>'繰上返済なし'!K428</f>
        <v>701448</v>
      </c>
      <c r="E15" s="83">
        <f>'繰上返済あり'!K428</f>
        <v>701448</v>
      </c>
      <c r="F15" s="80">
        <f>'繰上返済なし'!L428</f>
        <v>701448</v>
      </c>
      <c r="G15" s="84">
        <f>'繰上返済あり'!L428</f>
        <v>701448</v>
      </c>
      <c r="H15" s="72"/>
      <c r="I15" s="73"/>
      <c r="J15" s="73"/>
    </row>
    <row r="16" spans="1:10" s="74" customFormat="1" ht="30" customHeight="1">
      <c r="A16" s="75" t="s">
        <v>28</v>
      </c>
      <c r="B16" s="80">
        <f aca="true" t="shared" si="1" ref="B16:G16">B14-B15</f>
        <v>13044641</v>
      </c>
      <c r="C16" s="81">
        <f>C14-C15</f>
        <v>13044641</v>
      </c>
      <c r="D16" s="82">
        <f t="shared" si="1"/>
        <v>13085500</v>
      </c>
      <c r="E16" s="83">
        <f>E14-E15</f>
        <v>13085500</v>
      </c>
      <c r="F16" s="80">
        <f t="shared" si="1"/>
        <v>13085500</v>
      </c>
      <c r="G16" s="81">
        <f t="shared" si="1"/>
        <v>13085500</v>
      </c>
      <c r="H16" s="72"/>
      <c r="I16" s="73"/>
      <c r="J16" s="73"/>
    </row>
    <row r="17" spans="1:10" s="74" customFormat="1" ht="38.25" thickBot="1">
      <c r="A17" s="85" t="s">
        <v>29</v>
      </c>
      <c r="B17" s="86">
        <f>IF(B16&lt;C16,C16-B16,IF(B16=C16,0,""))</f>
        <v>0</v>
      </c>
      <c r="C17" s="87">
        <f>IF(B16&gt;C16,B16-C16,IF(B16=C16,0,""))</f>
        <v>0</v>
      </c>
      <c r="D17" s="88">
        <f>IF(D16&lt;E16,E16-D16,IF(D16=E16,0,""))</f>
        <v>0</v>
      </c>
      <c r="E17" s="89">
        <f>IF(D16&gt;E16,D16-E16,IF(D16=E16,0,""))</f>
        <v>0</v>
      </c>
      <c r="F17" s="86">
        <f>IF(F16&lt;G16,G16-F16,IF(F16=G16,0,""))</f>
        <v>0</v>
      </c>
      <c r="G17" s="87">
        <f>IF(F16&gt;G16,F16-G16,IF(F16=G16,0,""))</f>
        <v>0</v>
      </c>
      <c r="H17" s="72"/>
      <c r="I17" s="73"/>
      <c r="J17" s="73"/>
    </row>
    <row r="18" spans="2:8" ht="13.5">
      <c r="B18" s="1"/>
      <c r="C18" s="1"/>
      <c r="D18" s="1"/>
      <c r="E18" s="1"/>
      <c r="F18" s="1"/>
      <c r="G18" s="1"/>
      <c r="H18" s="1"/>
    </row>
    <row r="19" ht="13.5">
      <c r="A19" t="s">
        <v>35</v>
      </c>
    </row>
    <row r="20" ht="13.5">
      <c r="A20" t="s">
        <v>12</v>
      </c>
    </row>
    <row r="21" ht="13.5">
      <c r="A21" t="s">
        <v>48</v>
      </c>
    </row>
    <row r="22" ht="13.5">
      <c r="A22" t="s">
        <v>15</v>
      </c>
    </row>
    <row r="23" spans="1:5" ht="13.5">
      <c r="A23" t="s">
        <v>16</v>
      </c>
      <c r="E23" s="90" t="s">
        <v>36</v>
      </c>
    </row>
    <row r="24" spans="1:4" ht="13.5">
      <c r="A24" t="s">
        <v>37</v>
      </c>
      <c r="D24" s="90" t="s">
        <v>38</v>
      </c>
    </row>
  </sheetData>
  <sheetProtection/>
  <mergeCells count="8">
    <mergeCell ref="B10:C10"/>
    <mergeCell ref="D10:E10"/>
    <mergeCell ref="F10:G10"/>
    <mergeCell ref="F1:G1"/>
    <mergeCell ref="A1:E1"/>
    <mergeCell ref="A2:G2"/>
    <mergeCell ref="D4:E4"/>
    <mergeCell ref="F4:G7"/>
  </mergeCells>
  <hyperlinks>
    <hyperlink ref="D24" r:id="rId1" display="http://housingloannama.seesaa.net/"/>
    <hyperlink ref="E23" r:id="rId2" display="flat35keijiban@excite.co.jp"/>
  </hyperlinks>
  <printOptions/>
  <pageMargins left="0.75" right="0.75" top="1" bottom="1" header="0.512" footer="0.512"/>
  <pageSetup horizontalDpi="600" verticalDpi="600" orientation="portrait" paperSize="9" scale="59" r:id="rId3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L431"/>
  <sheetViews>
    <sheetView workbookViewId="0" topLeftCell="A1">
      <pane ySplit="6" topLeftCell="BM114" activePane="bottomLeft" state="frozen"/>
      <selection pane="topLeft" activeCell="A1" sqref="A1"/>
      <selection pane="bottomLeft" activeCell="G119" sqref="G119"/>
    </sheetView>
  </sheetViews>
  <sheetFormatPr defaultColWidth="9.00390625" defaultRowHeight="13.5"/>
  <cols>
    <col min="1" max="1" width="13.00390625" style="0" bestFit="1" customWidth="1"/>
    <col min="2" max="2" width="12.75390625" style="0" bestFit="1" customWidth="1"/>
    <col min="3" max="4" width="11.00390625" style="2" bestFit="1" customWidth="1"/>
    <col min="5" max="5" width="9.00390625" style="2" customWidth="1"/>
    <col min="6" max="6" width="11.00390625" style="2" bestFit="1" customWidth="1"/>
    <col min="7" max="7" width="11.00390625" style="5" bestFit="1" customWidth="1"/>
    <col min="8" max="8" width="15.125" style="2" bestFit="1" customWidth="1"/>
    <col min="9" max="9" width="9.875" style="2" bestFit="1" customWidth="1"/>
    <col min="10" max="12" width="13.125" style="0" bestFit="1" customWidth="1"/>
  </cols>
  <sheetData>
    <row r="1" ht="13.5">
      <c r="A1" s="35" t="s">
        <v>43</v>
      </c>
    </row>
    <row r="2" spans="1:5" ht="14.25" thickBot="1">
      <c r="A2" s="49"/>
      <c r="B2" s="50"/>
      <c r="C2" s="50"/>
      <c r="D2" s="50"/>
      <c r="E2" s="50"/>
    </row>
    <row r="3" spans="2:6" ht="14.25" thickBot="1">
      <c r="B3" s="27" t="s">
        <v>10</v>
      </c>
      <c r="C3" s="28"/>
      <c r="D3" s="28"/>
      <c r="E3" s="28" t="s">
        <v>9</v>
      </c>
      <c r="F3" s="29" t="s">
        <v>1</v>
      </c>
    </row>
    <row r="4" spans="2:6" ht="14.25" thickBot="1">
      <c r="B4" s="27">
        <f>'ローン比較'!C6</f>
        <v>30</v>
      </c>
      <c r="C4" s="28"/>
      <c r="D4" s="28"/>
      <c r="E4" s="30">
        <f>'ローン比較'!C7</f>
        <v>0.02</v>
      </c>
      <c r="F4" s="29">
        <f>'ローン比較'!C5*10000</f>
        <v>10000000</v>
      </c>
    </row>
    <row r="5" spans="5:12" ht="14.25" thickBot="1">
      <c r="E5" s="3"/>
      <c r="J5" s="91" t="s">
        <v>39</v>
      </c>
      <c r="K5" s="92"/>
      <c r="L5" s="93"/>
    </row>
    <row r="6" spans="1:12" ht="14.25" thickBot="1">
      <c r="A6" s="13" t="s">
        <v>11</v>
      </c>
      <c r="B6" s="21" t="s">
        <v>2</v>
      </c>
      <c r="C6" s="14" t="s">
        <v>5</v>
      </c>
      <c r="D6" s="14" t="s">
        <v>3</v>
      </c>
      <c r="E6" s="14" t="s">
        <v>4</v>
      </c>
      <c r="F6" s="14" t="s">
        <v>6</v>
      </c>
      <c r="G6" s="18" t="s">
        <v>7</v>
      </c>
      <c r="H6" s="14" t="s">
        <v>8</v>
      </c>
      <c r="I6" s="15" t="s">
        <v>0</v>
      </c>
      <c r="J6" s="94" t="s">
        <v>40</v>
      </c>
      <c r="K6" s="18" t="s">
        <v>41</v>
      </c>
      <c r="L6" s="95" t="s">
        <v>42</v>
      </c>
    </row>
    <row r="7" spans="1:12" ht="14.25" thickBot="1">
      <c r="A7" s="31">
        <v>0</v>
      </c>
      <c r="B7" s="21">
        <v>0</v>
      </c>
      <c r="C7" s="14"/>
      <c r="D7" s="14"/>
      <c r="E7" s="14"/>
      <c r="F7" s="14">
        <f>F4</f>
        <v>10000000</v>
      </c>
      <c r="G7" s="18"/>
      <c r="H7" s="14">
        <f>IF(F7-G7&lt;0,0,F7-G7)</f>
        <v>10000000</v>
      </c>
      <c r="I7" s="15"/>
      <c r="J7" s="13"/>
      <c r="K7" s="96"/>
      <c r="L7" s="97"/>
    </row>
    <row r="8" spans="1:12" ht="13.5">
      <c r="A8" s="46">
        <v>1</v>
      </c>
      <c r="B8" s="22">
        <v>1</v>
      </c>
      <c r="C8" s="11">
        <f>IF(H7="","",IF(H7&lt;=0,"",INT(PMT($E$4/12,$B$4*12,-$F$4,,0))))</f>
        <v>36961</v>
      </c>
      <c r="D8" s="11">
        <f>IF(C8="","",C8-E8)</f>
        <v>20295</v>
      </c>
      <c r="E8" s="11">
        <f>IF(C8="","",INT(IPMT($E$4/12,$B8,$B$4*12,-$F$4,,0)))</f>
        <v>16666</v>
      </c>
      <c r="F8" s="11">
        <f>IF(C8="","",IF(H7-D8&lt;=0,0,H7-D8))</f>
        <v>9979705</v>
      </c>
      <c r="G8" s="36"/>
      <c r="H8" s="11">
        <f>IF(F8-G8&lt;0,0,F8-G8)</f>
        <v>9979705</v>
      </c>
      <c r="I8" s="12">
        <f>IF(H7="","",ROUNDDOWN(H7/1000000*2830,0))</f>
        <v>28300</v>
      </c>
      <c r="J8" s="98"/>
      <c r="K8" s="98"/>
      <c r="L8" s="99"/>
    </row>
    <row r="9" spans="1:12" ht="13.5">
      <c r="A9" s="47"/>
      <c r="B9" s="23">
        <v>2</v>
      </c>
      <c r="C9" s="11">
        <f>IF(D9=0,0,D9+E9)</f>
        <v>36961</v>
      </c>
      <c r="D9" s="4">
        <f>IF(H8+E9&gt;$C$8,$C$8-E9,H8)</f>
        <v>20329</v>
      </c>
      <c r="E9" s="4">
        <f>IF(H8&gt;0,INT(H8*$E$4/12),0)</f>
        <v>16632</v>
      </c>
      <c r="F9" s="11">
        <f>IF(C9="","",IF(H8-D9&lt;=0,0,H8-D9))</f>
        <v>9959376</v>
      </c>
      <c r="G9" s="37"/>
      <c r="H9" s="11">
        <f aca="true" t="shared" si="0" ref="H9:H72">IF(F9-G9&lt;0,0,F9-G9)</f>
        <v>9959376</v>
      </c>
      <c r="I9" s="8"/>
      <c r="J9" s="100"/>
      <c r="K9" s="100"/>
      <c r="L9" s="101"/>
    </row>
    <row r="10" spans="1:12" ht="13.5">
      <c r="A10" s="47"/>
      <c r="B10" s="23">
        <v>3</v>
      </c>
      <c r="C10" s="11">
        <f aca="true" t="shared" si="1" ref="C10:C73">IF(D10=0,0,D10+E10)</f>
        <v>36961</v>
      </c>
      <c r="D10" s="4">
        <f>IF(H9+E10&gt;$C$8,$C$8-E10,H9)</f>
        <v>20363</v>
      </c>
      <c r="E10" s="4">
        <f aca="true" t="shared" si="2" ref="E10:E73">IF(H9&gt;0,INT(H9*$E$4/12),0)</f>
        <v>16598</v>
      </c>
      <c r="F10" s="11">
        <f>IF(C10="","",IF(H9-D10&lt;=0,0,H9-D10))</f>
        <v>9939013</v>
      </c>
      <c r="G10" s="37"/>
      <c r="H10" s="11">
        <f t="shared" si="0"/>
        <v>9939013</v>
      </c>
      <c r="I10" s="8"/>
      <c r="J10" s="100"/>
      <c r="K10" s="100"/>
      <c r="L10" s="101"/>
    </row>
    <row r="11" spans="1:12" ht="13.5">
      <c r="A11" s="47"/>
      <c r="B11" s="23">
        <v>4</v>
      </c>
      <c r="C11" s="11">
        <f t="shared" si="1"/>
        <v>36961</v>
      </c>
      <c r="D11" s="4">
        <f>IF(H10+E11&gt;$C$8,$C$8-E11,H10)</f>
        <v>20396</v>
      </c>
      <c r="E11" s="4">
        <f t="shared" si="2"/>
        <v>16565</v>
      </c>
      <c r="F11" s="11">
        <f>IF(C11="","",IF(H10-D11&lt;=0,0,H10-D11))</f>
        <v>9918617</v>
      </c>
      <c r="G11" s="37"/>
      <c r="H11" s="11">
        <f t="shared" si="0"/>
        <v>9918617</v>
      </c>
      <c r="I11" s="8"/>
      <c r="J11" s="100"/>
      <c r="K11" s="100"/>
      <c r="L11" s="101"/>
    </row>
    <row r="12" spans="1:12" ht="13.5">
      <c r="A12" s="47"/>
      <c r="B12" s="23">
        <v>5</v>
      </c>
      <c r="C12" s="11">
        <f t="shared" si="1"/>
        <v>36961</v>
      </c>
      <c r="D12" s="4">
        <f>IF(H11+E12&gt;$C$8,$C$8-E12,H11)</f>
        <v>20430</v>
      </c>
      <c r="E12" s="4">
        <f t="shared" si="2"/>
        <v>16531</v>
      </c>
      <c r="F12" s="11">
        <f>IF(C12="","",IF(H11-D12&lt;=0,0,H11-D12))</f>
        <v>9898187</v>
      </c>
      <c r="G12" s="37"/>
      <c r="H12" s="11">
        <f t="shared" si="0"/>
        <v>9898187</v>
      </c>
      <c r="I12" s="8"/>
      <c r="J12" s="100"/>
      <c r="K12" s="100"/>
      <c r="L12" s="101"/>
    </row>
    <row r="13" spans="1:12" ht="13.5">
      <c r="A13" s="47"/>
      <c r="B13" s="23">
        <v>6</v>
      </c>
      <c r="C13" s="11">
        <f t="shared" si="1"/>
        <v>36961</v>
      </c>
      <c r="D13" s="4">
        <f>IF(H12+E13&gt;$C$8,$C$8-E13,H12)</f>
        <v>20465</v>
      </c>
      <c r="E13" s="4">
        <f t="shared" si="2"/>
        <v>16496</v>
      </c>
      <c r="F13" s="11">
        <f>IF(C13="","",IF(H12-D13&lt;=0,0,H12-D13))</f>
        <v>9877722</v>
      </c>
      <c r="G13" s="37"/>
      <c r="H13" s="11">
        <f t="shared" si="0"/>
        <v>9877722</v>
      </c>
      <c r="I13" s="8"/>
      <c r="J13" s="100"/>
      <c r="K13" s="100"/>
      <c r="L13" s="101"/>
    </row>
    <row r="14" spans="1:12" ht="13.5">
      <c r="A14" s="47"/>
      <c r="B14" s="23">
        <v>7</v>
      </c>
      <c r="C14" s="11">
        <f t="shared" si="1"/>
        <v>36961</v>
      </c>
      <c r="D14" s="4">
        <f>IF(H13+E14&gt;$C$8,$C$8-E14,H13)</f>
        <v>20499</v>
      </c>
      <c r="E14" s="4">
        <f t="shared" si="2"/>
        <v>16462</v>
      </c>
      <c r="F14" s="11">
        <f>IF(C14="","",IF(H13-D14&lt;=0,0,H13-D14))</f>
        <v>9857223</v>
      </c>
      <c r="G14" s="37"/>
      <c r="H14" s="11">
        <f t="shared" si="0"/>
        <v>9857223</v>
      </c>
      <c r="I14" s="8"/>
      <c r="J14" s="100"/>
      <c r="K14" s="100"/>
      <c r="L14" s="101"/>
    </row>
    <row r="15" spans="1:12" ht="13.5">
      <c r="A15" s="47"/>
      <c r="B15" s="23">
        <v>8</v>
      </c>
      <c r="C15" s="11">
        <f t="shared" si="1"/>
        <v>36961</v>
      </c>
      <c r="D15" s="4">
        <f>IF(H14+E15&gt;$C$8,$C$8-E15,H14)</f>
        <v>20533</v>
      </c>
      <c r="E15" s="4">
        <f t="shared" si="2"/>
        <v>16428</v>
      </c>
      <c r="F15" s="11">
        <f>IF(C15="","",IF(H14-D15&lt;=0,0,H14-D15))</f>
        <v>9836690</v>
      </c>
      <c r="G15" s="37"/>
      <c r="H15" s="11">
        <f t="shared" si="0"/>
        <v>9836690</v>
      </c>
      <c r="I15" s="8"/>
      <c r="J15" s="100"/>
      <c r="K15" s="100"/>
      <c r="L15" s="101"/>
    </row>
    <row r="16" spans="1:12" ht="13.5">
      <c r="A16" s="47"/>
      <c r="B16" s="23">
        <v>9</v>
      </c>
      <c r="C16" s="11">
        <f t="shared" si="1"/>
        <v>36961</v>
      </c>
      <c r="D16" s="4">
        <f>IF(H15+E16&gt;$C$8,$C$8-E16,H15)</f>
        <v>20567</v>
      </c>
      <c r="E16" s="4">
        <f t="shared" si="2"/>
        <v>16394</v>
      </c>
      <c r="F16" s="11">
        <f>IF(C16="","",IF(H15-D16&lt;=0,0,H15-D16))</f>
        <v>9816123</v>
      </c>
      <c r="G16" s="37"/>
      <c r="H16" s="11">
        <f t="shared" si="0"/>
        <v>9816123</v>
      </c>
      <c r="I16" s="8"/>
      <c r="J16" s="100"/>
      <c r="K16" s="100"/>
      <c r="L16" s="101"/>
    </row>
    <row r="17" spans="1:12" ht="13.5">
      <c r="A17" s="47"/>
      <c r="B17" s="23">
        <v>10</v>
      </c>
      <c r="C17" s="11">
        <f t="shared" si="1"/>
        <v>36961</v>
      </c>
      <c r="D17" s="4">
        <f>IF(H16+E17&gt;$C$8,$C$8-E17,H16)</f>
        <v>20601</v>
      </c>
      <c r="E17" s="4">
        <f t="shared" si="2"/>
        <v>16360</v>
      </c>
      <c r="F17" s="11">
        <f>IF(C17="","",IF(H16-D17&lt;=0,0,H16-D17))</f>
        <v>9795522</v>
      </c>
      <c r="G17" s="37"/>
      <c r="H17" s="11">
        <f t="shared" si="0"/>
        <v>9795522</v>
      </c>
      <c r="I17" s="8"/>
      <c r="J17" s="100"/>
      <c r="K17" s="100"/>
      <c r="L17" s="101"/>
    </row>
    <row r="18" spans="1:12" ht="13.5">
      <c r="A18" s="47"/>
      <c r="B18" s="23">
        <v>11</v>
      </c>
      <c r="C18" s="11">
        <f t="shared" si="1"/>
        <v>36961</v>
      </c>
      <c r="D18" s="4">
        <f>IF(H17+E18&gt;$C$8,$C$8-E18,H17)</f>
        <v>20636</v>
      </c>
      <c r="E18" s="4">
        <f t="shared" si="2"/>
        <v>16325</v>
      </c>
      <c r="F18" s="11">
        <f>IF(C18="","",IF(H17-D18&lt;=0,0,H17-D18))</f>
        <v>9774886</v>
      </c>
      <c r="G18" s="37"/>
      <c r="H18" s="11">
        <f t="shared" si="0"/>
        <v>9774886</v>
      </c>
      <c r="I18" s="8"/>
      <c r="J18" s="100"/>
      <c r="K18" s="100"/>
      <c r="L18" s="101"/>
    </row>
    <row r="19" spans="1:12" ht="14.25" thickBot="1">
      <c r="A19" s="47"/>
      <c r="B19" s="24">
        <v>12</v>
      </c>
      <c r="C19" s="19">
        <f t="shared" si="1"/>
        <v>36961</v>
      </c>
      <c r="D19" s="16">
        <f>IF(H18+E19&gt;$C$8,$C$8-E19,H18)</f>
        <v>20670</v>
      </c>
      <c r="E19" s="16">
        <f t="shared" si="2"/>
        <v>16291</v>
      </c>
      <c r="F19" s="19">
        <f>IF(C19="","",IF(H18-D19&lt;=0,0,H18-D19))</f>
        <v>9754216</v>
      </c>
      <c r="G19" s="38"/>
      <c r="H19" s="19">
        <f t="shared" si="0"/>
        <v>9754216</v>
      </c>
      <c r="I19" s="17"/>
      <c r="J19" s="106">
        <f>IF($H19&gt;30000000,ROUNDDOWN(30000000*1/100,0),ROUNDDOWN($H19*1/100,0))</f>
        <v>97542</v>
      </c>
      <c r="K19" s="9">
        <f>IF($H19&gt;30000000,ROUNDDOWN(30000000*1/100,0),ROUNDDOWN($H19*1/100,0))</f>
        <v>97542</v>
      </c>
      <c r="L19" s="10">
        <f>IF($H19&gt;30000000,ROUNDDOWN(30000000*1/100,0),ROUNDDOWN($H19*1/100,0))</f>
        <v>97542</v>
      </c>
    </row>
    <row r="20" spans="1:12" ht="13.5">
      <c r="A20" s="46">
        <v>2</v>
      </c>
      <c r="B20" s="25">
        <v>13</v>
      </c>
      <c r="C20" s="6">
        <f t="shared" si="1"/>
        <v>36961</v>
      </c>
      <c r="D20" s="6">
        <f>IF(H19+E20&gt;$C$8,$C$8-E20,H19)</f>
        <v>20704</v>
      </c>
      <c r="E20" s="6">
        <f t="shared" si="2"/>
        <v>16257</v>
      </c>
      <c r="F20" s="6">
        <f>IF(C20="","",IF(H19-D20&lt;=0,0,H19-D20))</f>
        <v>9733512</v>
      </c>
      <c r="G20" s="39"/>
      <c r="H20" s="6">
        <f t="shared" si="0"/>
        <v>9733512</v>
      </c>
      <c r="I20" s="7">
        <f>IF(H19="","",ROUNDDOWN(H19/1000000*2830,0))</f>
        <v>27604</v>
      </c>
      <c r="J20" s="98"/>
      <c r="K20" s="98"/>
      <c r="L20" s="99"/>
    </row>
    <row r="21" spans="1:12" ht="13.5">
      <c r="A21" s="47"/>
      <c r="B21" s="23">
        <v>14</v>
      </c>
      <c r="C21" s="11">
        <f t="shared" si="1"/>
        <v>36961</v>
      </c>
      <c r="D21" s="4">
        <f>IF(H20+E21&gt;$C$8,$C$8-E21,H20)</f>
        <v>20739</v>
      </c>
      <c r="E21" s="4">
        <f t="shared" si="2"/>
        <v>16222</v>
      </c>
      <c r="F21" s="11">
        <f>IF(C21="","",IF(H20-D21&lt;=0,0,H20-D21))</f>
        <v>9712773</v>
      </c>
      <c r="G21" s="37"/>
      <c r="H21" s="11">
        <f t="shared" si="0"/>
        <v>9712773</v>
      </c>
      <c r="I21" s="8"/>
      <c r="J21" s="100"/>
      <c r="K21" s="100"/>
      <c r="L21" s="101"/>
    </row>
    <row r="22" spans="1:12" ht="13.5">
      <c r="A22" s="47"/>
      <c r="B22" s="23">
        <v>15</v>
      </c>
      <c r="C22" s="11">
        <f t="shared" si="1"/>
        <v>36961</v>
      </c>
      <c r="D22" s="4">
        <f>IF(H21+E22&gt;$C$8,$C$8-E22,H21)</f>
        <v>20774</v>
      </c>
      <c r="E22" s="4">
        <f t="shared" si="2"/>
        <v>16187</v>
      </c>
      <c r="F22" s="11">
        <f>IF(C22="","",IF(H21-D22&lt;=0,0,H21-D22))</f>
        <v>9691999</v>
      </c>
      <c r="G22" s="37"/>
      <c r="H22" s="11">
        <f t="shared" si="0"/>
        <v>9691999</v>
      </c>
      <c r="I22" s="8"/>
      <c r="J22" s="100"/>
      <c r="K22" s="100"/>
      <c r="L22" s="101"/>
    </row>
    <row r="23" spans="1:12" ht="13.5">
      <c r="A23" s="47"/>
      <c r="B23" s="23">
        <v>16</v>
      </c>
      <c r="C23" s="11">
        <f t="shared" si="1"/>
        <v>36961</v>
      </c>
      <c r="D23" s="4">
        <f>IF(H22+E23&gt;$C$8,$C$8-E23,H22)</f>
        <v>20808</v>
      </c>
      <c r="E23" s="4">
        <f t="shared" si="2"/>
        <v>16153</v>
      </c>
      <c r="F23" s="11">
        <f>IF(C23="","",IF(H22-D23&lt;=0,0,H22-D23))</f>
        <v>9671191</v>
      </c>
      <c r="G23" s="37"/>
      <c r="H23" s="11">
        <f t="shared" si="0"/>
        <v>9671191</v>
      </c>
      <c r="I23" s="8"/>
      <c r="J23" s="100"/>
      <c r="K23" s="100"/>
      <c r="L23" s="101"/>
    </row>
    <row r="24" spans="1:12" ht="13.5">
      <c r="A24" s="47"/>
      <c r="B24" s="23">
        <v>17</v>
      </c>
      <c r="C24" s="11">
        <f t="shared" si="1"/>
        <v>36961</v>
      </c>
      <c r="D24" s="4">
        <f>IF(H23+E24&gt;$C$8,$C$8-E24,H23)</f>
        <v>20843</v>
      </c>
      <c r="E24" s="4">
        <f t="shared" si="2"/>
        <v>16118</v>
      </c>
      <c r="F24" s="11">
        <f>IF(C24="","",IF(H23-D24&lt;=0,0,H23-D24))</f>
        <v>9650348</v>
      </c>
      <c r="G24" s="37"/>
      <c r="H24" s="11">
        <f t="shared" si="0"/>
        <v>9650348</v>
      </c>
      <c r="I24" s="8"/>
      <c r="J24" s="100"/>
      <c r="K24" s="100"/>
      <c r="L24" s="101"/>
    </row>
    <row r="25" spans="1:12" ht="13.5">
      <c r="A25" s="47"/>
      <c r="B25" s="23">
        <v>18</v>
      </c>
      <c r="C25" s="11">
        <f t="shared" si="1"/>
        <v>36961</v>
      </c>
      <c r="D25" s="4">
        <f>IF(H24+E25&gt;$C$8,$C$8-E25,H24)</f>
        <v>20878</v>
      </c>
      <c r="E25" s="4">
        <f t="shared" si="2"/>
        <v>16083</v>
      </c>
      <c r="F25" s="11">
        <f>IF(C25="","",IF(H24-D25&lt;=0,0,H24-D25))</f>
        <v>9629470</v>
      </c>
      <c r="G25" s="37"/>
      <c r="H25" s="11">
        <f t="shared" si="0"/>
        <v>9629470</v>
      </c>
      <c r="I25" s="8"/>
      <c r="J25" s="100"/>
      <c r="K25" s="100"/>
      <c r="L25" s="101"/>
    </row>
    <row r="26" spans="1:12" ht="13.5">
      <c r="A26" s="47"/>
      <c r="B26" s="23">
        <v>19</v>
      </c>
      <c r="C26" s="11">
        <f t="shared" si="1"/>
        <v>36961</v>
      </c>
      <c r="D26" s="4">
        <f>IF(H25+E26&gt;$C$8,$C$8-E26,H25)</f>
        <v>20912</v>
      </c>
      <c r="E26" s="4">
        <f t="shared" si="2"/>
        <v>16049</v>
      </c>
      <c r="F26" s="11">
        <f>IF(C26="","",IF(H25-D26&lt;=0,0,H25-D26))</f>
        <v>9608558</v>
      </c>
      <c r="G26" s="37"/>
      <c r="H26" s="11">
        <f t="shared" si="0"/>
        <v>9608558</v>
      </c>
      <c r="I26" s="8"/>
      <c r="J26" s="100"/>
      <c r="K26" s="100"/>
      <c r="L26" s="101"/>
    </row>
    <row r="27" spans="1:12" ht="13.5">
      <c r="A27" s="47"/>
      <c r="B27" s="23">
        <v>20</v>
      </c>
      <c r="C27" s="11">
        <f t="shared" si="1"/>
        <v>36961</v>
      </c>
      <c r="D27" s="4">
        <f>IF(H26+E27&gt;$C$8,$C$8-E27,H26)</f>
        <v>20947</v>
      </c>
      <c r="E27" s="4">
        <f t="shared" si="2"/>
        <v>16014</v>
      </c>
      <c r="F27" s="11">
        <f>IF(C27="","",IF(H26-D27&lt;=0,0,H26-D27))</f>
        <v>9587611</v>
      </c>
      <c r="G27" s="37"/>
      <c r="H27" s="11">
        <f t="shared" si="0"/>
        <v>9587611</v>
      </c>
      <c r="I27" s="8"/>
      <c r="J27" s="100"/>
      <c r="K27" s="100"/>
      <c r="L27" s="101"/>
    </row>
    <row r="28" spans="1:12" ht="13.5">
      <c r="A28" s="47"/>
      <c r="B28" s="23">
        <v>21</v>
      </c>
      <c r="C28" s="11">
        <f t="shared" si="1"/>
        <v>36961</v>
      </c>
      <c r="D28" s="4">
        <f>IF(H27+E28&gt;$C$8,$C$8-E28,H27)</f>
        <v>20982</v>
      </c>
      <c r="E28" s="4">
        <f t="shared" si="2"/>
        <v>15979</v>
      </c>
      <c r="F28" s="11">
        <f>IF(C28="","",IF(H27-D28&lt;=0,0,H27-D28))</f>
        <v>9566629</v>
      </c>
      <c r="G28" s="37"/>
      <c r="H28" s="11">
        <f t="shared" si="0"/>
        <v>9566629</v>
      </c>
      <c r="I28" s="8"/>
      <c r="J28" s="100"/>
      <c r="K28" s="100"/>
      <c r="L28" s="101"/>
    </row>
    <row r="29" spans="1:12" ht="13.5">
      <c r="A29" s="47"/>
      <c r="B29" s="23">
        <v>22</v>
      </c>
      <c r="C29" s="11">
        <f t="shared" si="1"/>
        <v>36961</v>
      </c>
      <c r="D29" s="4">
        <f>IF(H28+E29&gt;$C$8,$C$8-E29,H28)</f>
        <v>21017</v>
      </c>
      <c r="E29" s="4">
        <f t="shared" si="2"/>
        <v>15944</v>
      </c>
      <c r="F29" s="11">
        <f>IF(C29="","",IF(H28-D29&lt;=0,0,H28-D29))</f>
        <v>9545612</v>
      </c>
      <c r="G29" s="37"/>
      <c r="H29" s="11">
        <f t="shared" si="0"/>
        <v>9545612</v>
      </c>
      <c r="I29" s="8"/>
      <c r="J29" s="100"/>
      <c r="K29" s="100"/>
      <c r="L29" s="101"/>
    </row>
    <row r="30" spans="1:12" ht="13.5">
      <c r="A30" s="47"/>
      <c r="B30" s="23">
        <v>23</v>
      </c>
      <c r="C30" s="11">
        <f t="shared" si="1"/>
        <v>36961</v>
      </c>
      <c r="D30" s="4">
        <f>IF(H29+E30&gt;$C$8,$C$8-E30,H29)</f>
        <v>21052</v>
      </c>
      <c r="E30" s="4">
        <f t="shared" si="2"/>
        <v>15909</v>
      </c>
      <c r="F30" s="11">
        <f>IF(C30="","",IF(H29-D30&lt;=0,0,H29-D30))</f>
        <v>9524560</v>
      </c>
      <c r="G30" s="37"/>
      <c r="H30" s="11">
        <f t="shared" si="0"/>
        <v>9524560</v>
      </c>
      <c r="I30" s="8"/>
      <c r="J30" s="100"/>
      <c r="K30" s="100"/>
      <c r="L30" s="101"/>
    </row>
    <row r="31" spans="1:12" ht="14.25" thickBot="1">
      <c r="A31" s="48"/>
      <c r="B31" s="26">
        <v>24</v>
      </c>
      <c r="C31" s="20">
        <f t="shared" si="1"/>
        <v>36961</v>
      </c>
      <c r="D31" s="9">
        <f>IF(H30+E31&gt;$C$8,$C$8-E31,H30)</f>
        <v>21087</v>
      </c>
      <c r="E31" s="9">
        <f t="shared" si="2"/>
        <v>15874</v>
      </c>
      <c r="F31" s="20">
        <f>IF(C31="","",IF(H30-D31&lt;=0,0,H30-D31))</f>
        <v>9503473</v>
      </c>
      <c r="G31" s="40"/>
      <c r="H31" s="20">
        <f t="shared" si="0"/>
        <v>9503473</v>
      </c>
      <c r="I31" s="10"/>
      <c r="J31" s="106">
        <f>IF($H31&gt;30000000,ROUNDDOWN(30000000*1/100,0),ROUNDDOWN($H31*1/100,0))</f>
        <v>95034</v>
      </c>
      <c r="K31" s="9">
        <f>IF($H31&gt;30000000,ROUNDDOWN(30000000*1/100,0),ROUNDDOWN($H31*1/100,0))</f>
        <v>95034</v>
      </c>
      <c r="L31" s="10">
        <f>IF($H31&gt;30000000,ROUNDDOWN(30000000*1/100,0),ROUNDDOWN($H31*1/100,0))</f>
        <v>95034</v>
      </c>
    </row>
    <row r="32" spans="1:12" ht="13.5">
      <c r="A32" s="47">
        <v>3</v>
      </c>
      <c r="B32" s="22">
        <v>25</v>
      </c>
      <c r="C32" s="11">
        <f t="shared" si="1"/>
        <v>36961</v>
      </c>
      <c r="D32" s="11">
        <f>IF(H31+E32&gt;$C$8,$C$8-E32,H31)</f>
        <v>21122</v>
      </c>
      <c r="E32" s="11">
        <f t="shared" si="2"/>
        <v>15839</v>
      </c>
      <c r="F32" s="11">
        <f>IF(C32="","",IF(H31-D32&lt;=0,0,H31-D32))</f>
        <v>9482351</v>
      </c>
      <c r="G32" s="36"/>
      <c r="H32" s="11">
        <f t="shared" si="0"/>
        <v>9482351</v>
      </c>
      <c r="I32" s="12">
        <f>IF(H31="","",ROUNDDOWN(H31/1000000*2830,0))</f>
        <v>26894</v>
      </c>
      <c r="J32" s="98"/>
      <c r="K32" s="98"/>
      <c r="L32" s="99"/>
    </row>
    <row r="33" spans="1:12" ht="13.5">
      <c r="A33" s="47"/>
      <c r="B33" s="23">
        <v>26</v>
      </c>
      <c r="C33" s="11">
        <f t="shared" si="1"/>
        <v>36961</v>
      </c>
      <c r="D33" s="4">
        <f>IF(H32+E33&gt;$C$8,$C$8-E33,H32)</f>
        <v>21158</v>
      </c>
      <c r="E33" s="4">
        <f t="shared" si="2"/>
        <v>15803</v>
      </c>
      <c r="F33" s="11">
        <f>IF(C33="","",IF(H32-D33&lt;=0,0,H32-D33))</f>
        <v>9461193</v>
      </c>
      <c r="G33" s="37"/>
      <c r="H33" s="11">
        <f t="shared" si="0"/>
        <v>9461193</v>
      </c>
      <c r="I33" s="8"/>
      <c r="J33" s="100"/>
      <c r="K33" s="100"/>
      <c r="L33" s="101"/>
    </row>
    <row r="34" spans="1:12" ht="13.5">
      <c r="A34" s="47"/>
      <c r="B34" s="23">
        <v>27</v>
      </c>
      <c r="C34" s="11">
        <f t="shared" si="1"/>
        <v>36961</v>
      </c>
      <c r="D34" s="4">
        <f>IF(H33+E34&gt;$C$8,$C$8-E34,H33)</f>
        <v>21193</v>
      </c>
      <c r="E34" s="4">
        <f t="shared" si="2"/>
        <v>15768</v>
      </c>
      <c r="F34" s="11">
        <f>IF(C34="","",IF(H33-D34&lt;=0,0,H33-D34))</f>
        <v>9440000</v>
      </c>
      <c r="G34" s="37"/>
      <c r="H34" s="11">
        <f t="shared" si="0"/>
        <v>9440000</v>
      </c>
      <c r="I34" s="8"/>
      <c r="J34" s="100"/>
      <c r="K34" s="100"/>
      <c r="L34" s="101"/>
    </row>
    <row r="35" spans="1:12" ht="13.5">
      <c r="A35" s="47"/>
      <c r="B35" s="23">
        <v>28</v>
      </c>
      <c r="C35" s="11">
        <f t="shared" si="1"/>
        <v>36961</v>
      </c>
      <c r="D35" s="4">
        <f>IF(H34+E35&gt;$C$8,$C$8-E35,H34)</f>
        <v>21228</v>
      </c>
      <c r="E35" s="4">
        <f t="shared" si="2"/>
        <v>15733</v>
      </c>
      <c r="F35" s="11">
        <f>IF(C35="","",IF(H34-D35&lt;=0,0,H34-D35))</f>
        <v>9418772</v>
      </c>
      <c r="G35" s="37"/>
      <c r="H35" s="11">
        <f t="shared" si="0"/>
        <v>9418772</v>
      </c>
      <c r="I35" s="8"/>
      <c r="J35" s="100"/>
      <c r="K35" s="100"/>
      <c r="L35" s="101"/>
    </row>
    <row r="36" spans="1:12" ht="13.5">
      <c r="A36" s="47"/>
      <c r="B36" s="23">
        <v>29</v>
      </c>
      <c r="C36" s="11">
        <f t="shared" si="1"/>
        <v>36961</v>
      </c>
      <c r="D36" s="4">
        <f>IF(H35+E36&gt;$C$8,$C$8-E36,H35)</f>
        <v>21264</v>
      </c>
      <c r="E36" s="4">
        <f t="shared" si="2"/>
        <v>15697</v>
      </c>
      <c r="F36" s="11">
        <f>IF(C36="","",IF(H35-D36&lt;=0,0,H35-D36))</f>
        <v>9397508</v>
      </c>
      <c r="G36" s="37"/>
      <c r="H36" s="11">
        <f t="shared" si="0"/>
        <v>9397508</v>
      </c>
      <c r="I36" s="8"/>
      <c r="J36" s="100"/>
      <c r="K36" s="100"/>
      <c r="L36" s="101"/>
    </row>
    <row r="37" spans="1:12" ht="13.5">
      <c r="A37" s="47"/>
      <c r="B37" s="23">
        <v>30</v>
      </c>
      <c r="C37" s="11">
        <f t="shared" si="1"/>
        <v>36961</v>
      </c>
      <c r="D37" s="4">
        <f>IF(H36+E37&gt;$C$8,$C$8-E37,H36)</f>
        <v>21299</v>
      </c>
      <c r="E37" s="4">
        <f t="shared" si="2"/>
        <v>15662</v>
      </c>
      <c r="F37" s="11">
        <f>IF(C37="","",IF(H36-D37&lt;=0,0,H36-D37))</f>
        <v>9376209</v>
      </c>
      <c r="G37" s="37"/>
      <c r="H37" s="11">
        <f t="shared" si="0"/>
        <v>9376209</v>
      </c>
      <c r="I37" s="8"/>
      <c r="J37" s="100"/>
      <c r="K37" s="100"/>
      <c r="L37" s="101"/>
    </row>
    <row r="38" spans="1:12" ht="13.5">
      <c r="A38" s="47"/>
      <c r="B38" s="23">
        <v>31</v>
      </c>
      <c r="C38" s="11">
        <f t="shared" si="1"/>
        <v>36961</v>
      </c>
      <c r="D38" s="4">
        <f>IF(H37+E38&gt;$C$8,$C$8-E38,H37)</f>
        <v>21334</v>
      </c>
      <c r="E38" s="4">
        <f t="shared" si="2"/>
        <v>15627</v>
      </c>
      <c r="F38" s="11">
        <f>IF(C38="","",IF(H37-D38&lt;=0,0,H37-D38))</f>
        <v>9354875</v>
      </c>
      <c r="G38" s="37"/>
      <c r="H38" s="11">
        <f t="shared" si="0"/>
        <v>9354875</v>
      </c>
      <c r="I38" s="8"/>
      <c r="J38" s="100"/>
      <c r="K38" s="100"/>
      <c r="L38" s="101"/>
    </row>
    <row r="39" spans="1:12" ht="13.5">
      <c r="A39" s="47"/>
      <c r="B39" s="23">
        <v>32</v>
      </c>
      <c r="C39" s="11">
        <f t="shared" si="1"/>
        <v>36961</v>
      </c>
      <c r="D39" s="4">
        <f>IF(H38+E39&gt;$C$8,$C$8-E39,H38)</f>
        <v>21370</v>
      </c>
      <c r="E39" s="4">
        <f t="shared" si="2"/>
        <v>15591</v>
      </c>
      <c r="F39" s="11">
        <f>IF(C39="","",IF(H38-D39&lt;=0,0,H38-D39))</f>
        <v>9333505</v>
      </c>
      <c r="G39" s="37"/>
      <c r="H39" s="11">
        <f t="shared" si="0"/>
        <v>9333505</v>
      </c>
      <c r="I39" s="8"/>
      <c r="J39" s="100"/>
      <c r="K39" s="100"/>
      <c r="L39" s="101"/>
    </row>
    <row r="40" spans="1:12" ht="13.5">
      <c r="A40" s="47"/>
      <c r="B40" s="23">
        <v>33</v>
      </c>
      <c r="C40" s="11">
        <f t="shared" si="1"/>
        <v>36961</v>
      </c>
      <c r="D40" s="4">
        <f>IF(H39+E40&gt;$C$8,$C$8-E40,H39)</f>
        <v>21406</v>
      </c>
      <c r="E40" s="4">
        <f t="shared" si="2"/>
        <v>15555</v>
      </c>
      <c r="F40" s="11">
        <f>IF(C40="","",IF(H39-D40&lt;=0,0,H39-D40))</f>
        <v>9312099</v>
      </c>
      <c r="G40" s="37"/>
      <c r="H40" s="11">
        <f t="shared" si="0"/>
        <v>9312099</v>
      </c>
      <c r="I40" s="8"/>
      <c r="J40" s="100"/>
      <c r="K40" s="100"/>
      <c r="L40" s="101"/>
    </row>
    <row r="41" spans="1:12" ht="13.5">
      <c r="A41" s="47"/>
      <c r="B41" s="23">
        <v>34</v>
      </c>
      <c r="C41" s="11">
        <f t="shared" si="1"/>
        <v>36961</v>
      </c>
      <c r="D41" s="4">
        <f>IF(H40+E41&gt;$C$8,$C$8-E41,H40)</f>
        <v>21441</v>
      </c>
      <c r="E41" s="4">
        <f t="shared" si="2"/>
        <v>15520</v>
      </c>
      <c r="F41" s="11">
        <f>IF(C41="","",IF(H40-D41&lt;=0,0,H40-D41))</f>
        <v>9290658</v>
      </c>
      <c r="G41" s="37"/>
      <c r="H41" s="11">
        <f t="shared" si="0"/>
        <v>9290658</v>
      </c>
      <c r="I41" s="8"/>
      <c r="J41" s="100"/>
      <c r="K41" s="100"/>
      <c r="L41" s="101"/>
    </row>
    <row r="42" spans="1:12" ht="13.5">
      <c r="A42" s="47"/>
      <c r="B42" s="23">
        <v>35</v>
      </c>
      <c r="C42" s="11">
        <f t="shared" si="1"/>
        <v>36961</v>
      </c>
      <c r="D42" s="4">
        <f>IF(H41+E42&gt;$C$8,$C$8-E42,H41)</f>
        <v>21477</v>
      </c>
      <c r="E42" s="4">
        <f t="shared" si="2"/>
        <v>15484</v>
      </c>
      <c r="F42" s="11">
        <f>IF(C42="","",IF(H41-D42&lt;=0,0,H41-D42))</f>
        <v>9269181</v>
      </c>
      <c r="G42" s="37"/>
      <c r="H42" s="11">
        <f t="shared" si="0"/>
        <v>9269181</v>
      </c>
      <c r="I42" s="8"/>
      <c r="J42" s="100"/>
      <c r="K42" s="100"/>
      <c r="L42" s="101"/>
    </row>
    <row r="43" spans="1:12" ht="14.25" thickBot="1">
      <c r="A43" s="47"/>
      <c r="B43" s="24">
        <v>36</v>
      </c>
      <c r="C43" s="19">
        <f t="shared" si="1"/>
        <v>36961</v>
      </c>
      <c r="D43" s="16">
        <f>IF(H42+E43&gt;$C$8,$C$8-E43,H42)</f>
        <v>21513</v>
      </c>
      <c r="E43" s="16">
        <f t="shared" si="2"/>
        <v>15448</v>
      </c>
      <c r="F43" s="19">
        <f>IF(C43="","",IF(H42-D43&lt;=0,0,H42-D43))</f>
        <v>9247668</v>
      </c>
      <c r="G43" s="38"/>
      <c r="H43" s="19">
        <f t="shared" si="0"/>
        <v>9247668</v>
      </c>
      <c r="I43" s="17"/>
      <c r="J43" s="16">
        <f>IF(H43&gt;30000000,ROUNDDOWN(30000000*1/100,0),ROUNDDOWN(H43*1/100,0))</f>
        <v>92476</v>
      </c>
      <c r="K43" s="16">
        <f>IF(I43&gt;30000000,ROUNDDOWN(30000000*1/100,0),ROUNDDOWN(H43*1/100,0))</f>
        <v>92476</v>
      </c>
      <c r="L43" s="16">
        <f>IF(H43&gt;30000000,ROUNDDOWN(30000000*1/100,0),ROUNDDOWN(H43*1/100,0))</f>
        <v>92476</v>
      </c>
    </row>
    <row r="44" spans="1:12" ht="13.5">
      <c r="A44" s="46">
        <v>4</v>
      </c>
      <c r="B44" s="25">
        <v>37</v>
      </c>
      <c r="C44" s="6">
        <f t="shared" si="1"/>
        <v>36961</v>
      </c>
      <c r="D44" s="6">
        <f>IF(H43+E44&gt;$C$8,$C$8-E44,H43)</f>
        <v>21549</v>
      </c>
      <c r="E44" s="6">
        <f t="shared" si="2"/>
        <v>15412</v>
      </c>
      <c r="F44" s="6">
        <f>IF(C44="","",IF(H43-D44&lt;=0,0,H43-D44))</f>
        <v>9226119</v>
      </c>
      <c r="G44" s="39"/>
      <c r="H44" s="6">
        <f t="shared" si="0"/>
        <v>9226119</v>
      </c>
      <c r="I44" s="7">
        <f>IF(H43="","",ROUNDDOWN(H43/1000000*2830,0))</f>
        <v>26170</v>
      </c>
      <c r="J44" s="102"/>
      <c r="K44" s="103"/>
      <c r="L44" s="104"/>
    </row>
    <row r="45" spans="1:12" ht="13.5">
      <c r="A45" s="47"/>
      <c r="B45" s="23">
        <v>38</v>
      </c>
      <c r="C45" s="11">
        <f t="shared" si="1"/>
        <v>36961</v>
      </c>
      <c r="D45" s="4">
        <f>IF(H44+E45&gt;$C$8,$C$8-E45,H44)</f>
        <v>21585</v>
      </c>
      <c r="E45" s="4">
        <f t="shared" si="2"/>
        <v>15376</v>
      </c>
      <c r="F45" s="11">
        <f>IF(C45="","",IF(H44-D45&lt;=0,0,H44-D45))</f>
        <v>9204534</v>
      </c>
      <c r="G45" s="37"/>
      <c r="H45" s="11">
        <f t="shared" si="0"/>
        <v>9204534</v>
      </c>
      <c r="I45" s="8"/>
      <c r="J45" s="105"/>
      <c r="K45" s="100"/>
      <c r="L45" s="101"/>
    </row>
    <row r="46" spans="1:12" ht="13.5">
      <c r="A46" s="47"/>
      <c r="B46" s="23">
        <v>39</v>
      </c>
      <c r="C46" s="11">
        <f t="shared" si="1"/>
        <v>36961</v>
      </c>
      <c r="D46" s="4">
        <f>IF(H45+E46&gt;$C$8,$C$8-E46,H45)</f>
        <v>21621</v>
      </c>
      <c r="E46" s="4">
        <f t="shared" si="2"/>
        <v>15340</v>
      </c>
      <c r="F46" s="11">
        <f>IF(C46="","",IF(H45-D46&lt;=0,0,H45-D46))</f>
        <v>9182913</v>
      </c>
      <c r="G46" s="37"/>
      <c r="H46" s="11">
        <f t="shared" si="0"/>
        <v>9182913</v>
      </c>
      <c r="I46" s="8"/>
      <c r="J46" s="105"/>
      <c r="K46" s="100"/>
      <c r="L46" s="101"/>
    </row>
    <row r="47" spans="1:12" ht="13.5">
      <c r="A47" s="47"/>
      <c r="B47" s="23">
        <v>40</v>
      </c>
      <c r="C47" s="11">
        <f t="shared" si="1"/>
        <v>36961</v>
      </c>
      <c r="D47" s="4">
        <f>IF(H46+E47&gt;$C$8,$C$8-E47,H46)</f>
        <v>21657</v>
      </c>
      <c r="E47" s="4">
        <f t="shared" si="2"/>
        <v>15304</v>
      </c>
      <c r="F47" s="11">
        <f>IF(C47="","",IF(H46-D47&lt;=0,0,H46-D47))</f>
        <v>9161256</v>
      </c>
      <c r="G47" s="37"/>
      <c r="H47" s="11">
        <f t="shared" si="0"/>
        <v>9161256</v>
      </c>
      <c r="I47" s="8"/>
      <c r="J47" s="105"/>
      <c r="K47" s="100"/>
      <c r="L47" s="101"/>
    </row>
    <row r="48" spans="1:12" ht="13.5">
      <c r="A48" s="47"/>
      <c r="B48" s="23">
        <v>41</v>
      </c>
      <c r="C48" s="11">
        <f t="shared" si="1"/>
        <v>36961</v>
      </c>
      <c r="D48" s="4">
        <f>IF(H47+E48&gt;$C$8,$C$8-E48,H47)</f>
        <v>21693</v>
      </c>
      <c r="E48" s="4">
        <f t="shared" si="2"/>
        <v>15268</v>
      </c>
      <c r="F48" s="11">
        <f>IF(C48="","",IF(H47-D48&lt;=0,0,H47-D48))</f>
        <v>9139563</v>
      </c>
      <c r="G48" s="37"/>
      <c r="H48" s="11">
        <f t="shared" si="0"/>
        <v>9139563</v>
      </c>
      <c r="I48" s="8"/>
      <c r="J48" s="105"/>
      <c r="K48" s="100"/>
      <c r="L48" s="101"/>
    </row>
    <row r="49" spans="1:12" ht="13.5">
      <c r="A49" s="47"/>
      <c r="B49" s="23">
        <v>42</v>
      </c>
      <c r="C49" s="11">
        <f t="shared" si="1"/>
        <v>36961</v>
      </c>
      <c r="D49" s="4">
        <f>IF(H48+E49&gt;$C$8,$C$8-E49,H48)</f>
        <v>21729</v>
      </c>
      <c r="E49" s="4">
        <f t="shared" si="2"/>
        <v>15232</v>
      </c>
      <c r="F49" s="11">
        <f>IF(C49="","",IF(H48-D49&lt;=0,0,H48-D49))</f>
        <v>9117834</v>
      </c>
      <c r="G49" s="37"/>
      <c r="H49" s="11">
        <f t="shared" si="0"/>
        <v>9117834</v>
      </c>
      <c r="I49" s="8"/>
      <c r="J49" s="105"/>
      <c r="K49" s="100"/>
      <c r="L49" s="101"/>
    </row>
    <row r="50" spans="1:12" ht="13.5">
      <c r="A50" s="47"/>
      <c r="B50" s="23">
        <v>43</v>
      </c>
      <c r="C50" s="11">
        <f t="shared" si="1"/>
        <v>36961</v>
      </c>
      <c r="D50" s="4">
        <f>IF(H49+E50&gt;$C$8,$C$8-E50,H49)</f>
        <v>21765</v>
      </c>
      <c r="E50" s="4">
        <f t="shared" si="2"/>
        <v>15196</v>
      </c>
      <c r="F50" s="11">
        <f>IF(C50="","",IF(H49-D50&lt;=0,0,H49-D50))</f>
        <v>9096069</v>
      </c>
      <c r="G50" s="37"/>
      <c r="H50" s="11">
        <f t="shared" si="0"/>
        <v>9096069</v>
      </c>
      <c r="I50" s="8"/>
      <c r="J50" s="105"/>
      <c r="K50" s="100"/>
      <c r="L50" s="101"/>
    </row>
    <row r="51" spans="1:12" ht="13.5">
      <c r="A51" s="47"/>
      <c r="B51" s="23">
        <v>44</v>
      </c>
      <c r="C51" s="11">
        <f t="shared" si="1"/>
        <v>36961</v>
      </c>
      <c r="D51" s="4">
        <f>IF(H50+E51&gt;$C$8,$C$8-E51,H50)</f>
        <v>21801</v>
      </c>
      <c r="E51" s="4">
        <f t="shared" si="2"/>
        <v>15160</v>
      </c>
      <c r="F51" s="11">
        <f>IF(C51="","",IF(H50-D51&lt;=0,0,H50-D51))</f>
        <v>9074268</v>
      </c>
      <c r="G51" s="37"/>
      <c r="H51" s="11">
        <f t="shared" si="0"/>
        <v>9074268</v>
      </c>
      <c r="I51" s="8"/>
      <c r="J51" s="105"/>
      <c r="K51" s="100"/>
      <c r="L51" s="101"/>
    </row>
    <row r="52" spans="1:12" ht="13.5">
      <c r="A52" s="47"/>
      <c r="B52" s="23">
        <v>45</v>
      </c>
      <c r="C52" s="11">
        <f t="shared" si="1"/>
        <v>36961</v>
      </c>
      <c r="D52" s="4">
        <f>IF(H51+E52&gt;$C$8,$C$8-E52,H51)</f>
        <v>21838</v>
      </c>
      <c r="E52" s="4">
        <f t="shared" si="2"/>
        <v>15123</v>
      </c>
      <c r="F52" s="11">
        <f>IF(C52="","",IF(H51-D52&lt;=0,0,H51-D52))</f>
        <v>9052430</v>
      </c>
      <c r="G52" s="37"/>
      <c r="H52" s="11">
        <f t="shared" si="0"/>
        <v>9052430</v>
      </c>
      <c r="I52" s="8"/>
      <c r="J52" s="105"/>
      <c r="K52" s="100"/>
      <c r="L52" s="101"/>
    </row>
    <row r="53" spans="1:12" ht="13.5">
      <c r="A53" s="47"/>
      <c r="B53" s="23">
        <v>46</v>
      </c>
      <c r="C53" s="11">
        <f t="shared" si="1"/>
        <v>36961</v>
      </c>
      <c r="D53" s="4">
        <f>IF(H52+E53&gt;$C$8,$C$8-E53,H52)</f>
        <v>21874</v>
      </c>
      <c r="E53" s="4">
        <f t="shared" si="2"/>
        <v>15087</v>
      </c>
      <c r="F53" s="11">
        <f>IF(C53="","",IF(H52-D53&lt;=0,0,H52-D53))</f>
        <v>9030556</v>
      </c>
      <c r="G53" s="37"/>
      <c r="H53" s="11">
        <f t="shared" si="0"/>
        <v>9030556</v>
      </c>
      <c r="I53" s="8"/>
      <c r="J53" s="105"/>
      <c r="K53" s="100"/>
      <c r="L53" s="101"/>
    </row>
    <row r="54" spans="1:12" ht="13.5">
      <c r="A54" s="47"/>
      <c r="B54" s="23">
        <v>47</v>
      </c>
      <c r="C54" s="11">
        <f t="shared" si="1"/>
        <v>36961</v>
      </c>
      <c r="D54" s="4">
        <f>IF(H53+E54&gt;$C$8,$C$8-E54,H53)</f>
        <v>21911</v>
      </c>
      <c r="E54" s="4">
        <f t="shared" si="2"/>
        <v>15050</v>
      </c>
      <c r="F54" s="11">
        <f>IF(C54="","",IF(H53-D54&lt;=0,0,H53-D54))</f>
        <v>9008645</v>
      </c>
      <c r="G54" s="37"/>
      <c r="H54" s="11">
        <f t="shared" si="0"/>
        <v>9008645</v>
      </c>
      <c r="I54" s="8"/>
      <c r="J54" s="105"/>
      <c r="K54" s="100"/>
      <c r="L54" s="101"/>
    </row>
    <row r="55" spans="1:12" ht="14.25" thickBot="1">
      <c r="A55" s="48"/>
      <c r="B55" s="26">
        <v>48</v>
      </c>
      <c r="C55" s="20">
        <f t="shared" si="1"/>
        <v>36961</v>
      </c>
      <c r="D55" s="9">
        <f>IF(H54+E55&gt;$C$8,$C$8-E55,H54)</f>
        <v>21947</v>
      </c>
      <c r="E55" s="9">
        <f t="shared" si="2"/>
        <v>15014</v>
      </c>
      <c r="F55" s="20">
        <f>IF(C55="","",IF(H54-D55&lt;=0,0,H54-D55))</f>
        <v>8986698</v>
      </c>
      <c r="G55" s="40"/>
      <c r="H55" s="20">
        <f t="shared" si="0"/>
        <v>8986698</v>
      </c>
      <c r="I55" s="10"/>
      <c r="J55" s="106">
        <f>IF(H55&gt;30000000,ROUNDDOWN(30000000*1/100,0),ROUNDDOWN(H55*1/100,0))</f>
        <v>89866</v>
      </c>
      <c r="K55" s="9">
        <f>IF(H55&gt;25000000,ROUNDDOWN(25000000*1/100,0),ROUNDDOWN(H55*1/100,0))</f>
        <v>89866</v>
      </c>
      <c r="L55" s="10">
        <f>IF(H55&gt;20000000,ROUNDDOWN(20000000*1/100,0),ROUNDDOWN(H55*1/100,0))</f>
        <v>89866</v>
      </c>
    </row>
    <row r="56" spans="1:12" ht="13.5">
      <c r="A56" s="47">
        <v>5</v>
      </c>
      <c r="B56" s="22">
        <v>49</v>
      </c>
      <c r="C56" s="11">
        <f t="shared" si="1"/>
        <v>36961</v>
      </c>
      <c r="D56" s="11">
        <f>IF(H55+E56&gt;$C$8,$C$8-E56,H55)</f>
        <v>21984</v>
      </c>
      <c r="E56" s="11">
        <f t="shared" si="2"/>
        <v>14977</v>
      </c>
      <c r="F56" s="11">
        <f>IF(C56="","",IF(H55-D56&lt;=0,0,H55-D56))</f>
        <v>8964714</v>
      </c>
      <c r="G56" s="36"/>
      <c r="H56" s="11">
        <f t="shared" si="0"/>
        <v>8964714</v>
      </c>
      <c r="I56" s="12">
        <f>IF(H55="","",ROUNDDOWN(H55/1000000*2830,0))</f>
        <v>25432</v>
      </c>
      <c r="J56" s="98"/>
      <c r="K56" s="98"/>
      <c r="L56" s="99"/>
    </row>
    <row r="57" spans="1:12" ht="13.5">
      <c r="A57" s="47"/>
      <c r="B57" s="23">
        <v>50</v>
      </c>
      <c r="C57" s="11">
        <f t="shared" si="1"/>
        <v>36961</v>
      </c>
      <c r="D57" s="4">
        <f>IF(H56+E57&gt;$C$8,$C$8-E57,H56)</f>
        <v>22020</v>
      </c>
      <c r="E57" s="4">
        <f t="shared" si="2"/>
        <v>14941</v>
      </c>
      <c r="F57" s="11">
        <f>IF(C57="","",IF(H56-D57&lt;=0,0,H56-D57))</f>
        <v>8942694</v>
      </c>
      <c r="G57" s="37"/>
      <c r="H57" s="11">
        <f t="shared" si="0"/>
        <v>8942694</v>
      </c>
      <c r="I57" s="8"/>
      <c r="J57" s="100"/>
      <c r="K57" s="100"/>
      <c r="L57" s="101"/>
    </row>
    <row r="58" spans="1:12" ht="13.5">
      <c r="A58" s="47"/>
      <c r="B58" s="23">
        <v>51</v>
      </c>
      <c r="C58" s="11">
        <f t="shared" si="1"/>
        <v>36961</v>
      </c>
      <c r="D58" s="4">
        <f>IF(H57+E58&gt;$C$8,$C$8-E58,H57)</f>
        <v>22057</v>
      </c>
      <c r="E58" s="4">
        <f t="shared" si="2"/>
        <v>14904</v>
      </c>
      <c r="F58" s="11">
        <f>IF(C58="","",IF(H57-D58&lt;=0,0,H57-D58))</f>
        <v>8920637</v>
      </c>
      <c r="G58" s="37"/>
      <c r="H58" s="11">
        <f t="shared" si="0"/>
        <v>8920637</v>
      </c>
      <c r="I58" s="8"/>
      <c r="J58" s="100"/>
      <c r="K58" s="100"/>
      <c r="L58" s="101"/>
    </row>
    <row r="59" spans="1:12" ht="13.5">
      <c r="A59" s="47"/>
      <c r="B59" s="23">
        <v>52</v>
      </c>
      <c r="C59" s="11">
        <f t="shared" si="1"/>
        <v>36961</v>
      </c>
      <c r="D59" s="4">
        <f>IF(H58+E59&gt;$C$8,$C$8-E59,H58)</f>
        <v>22094</v>
      </c>
      <c r="E59" s="4">
        <f t="shared" si="2"/>
        <v>14867</v>
      </c>
      <c r="F59" s="11">
        <f>IF(C59="","",IF(H58-D59&lt;=0,0,H58-D59))</f>
        <v>8898543</v>
      </c>
      <c r="G59" s="37"/>
      <c r="H59" s="11">
        <f t="shared" si="0"/>
        <v>8898543</v>
      </c>
      <c r="I59" s="8"/>
      <c r="J59" s="100"/>
      <c r="K59" s="100"/>
      <c r="L59" s="101"/>
    </row>
    <row r="60" spans="1:12" ht="13.5">
      <c r="A60" s="47"/>
      <c r="B60" s="23">
        <v>53</v>
      </c>
      <c r="C60" s="11">
        <f t="shared" si="1"/>
        <v>36961</v>
      </c>
      <c r="D60" s="4">
        <f>IF(H59+E60&gt;$C$8,$C$8-E60,H59)</f>
        <v>22131</v>
      </c>
      <c r="E60" s="4">
        <f t="shared" si="2"/>
        <v>14830</v>
      </c>
      <c r="F60" s="11">
        <f>IF(C60="","",IF(H59-D60&lt;=0,0,H59-D60))</f>
        <v>8876412</v>
      </c>
      <c r="G60" s="37"/>
      <c r="H60" s="11">
        <f t="shared" si="0"/>
        <v>8876412</v>
      </c>
      <c r="I60" s="8"/>
      <c r="J60" s="100"/>
      <c r="K60" s="100"/>
      <c r="L60" s="101"/>
    </row>
    <row r="61" spans="1:12" ht="13.5">
      <c r="A61" s="47"/>
      <c r="B61" s="23">
        <v>54</v>
      </c>
      <c r="C61" s="11">
        <f t="shared" si="1"/>
        <v>36961</v>
      </c>
      <c r="D61" s="4">
        <f>IF(H60+E61&gt;$C$8,$C$8-E61,H60)</f>
        <v>22167</v>
      </c>
      <c r="E61" s="4">
        <f t="shared" si="2"/>
        <v>14794</v>
      </c>
      <c r="F61" s="11">
        <f>IF(C61="","",IF(H60-D61&lt;=0,0,H60-D61))</f>
        <v>8854245</v>
      </c>
      <c r="G61" s="37"/>
      <c r="H61" s="11">
        <f t="shared" si="0"/>
        <v>8854245</v>
      </c>
      <c r="I61" s="8"/>
      <c r="J61" s="100"/>
      <c r="K61" s="100"/>
      <c r="L61" s="101"/>
    </row>
    <row r="62" spans="1:12" ht="13.5">
      <c r="A62" s="47"/>
      <c r="B62" s="23">
        <v>55</v>
      </c>
      <c r="C62" s="11">
        <f t="shared" si="1"/>
        <v>36961</v>
      </c>
      <c r="D62" s="4">
        <f>IF(H61+E62&gt;$C$8,$C$8-E62,H61)</f>
        <v>22204</v>
      </c>
      <c r="E62" s="4">
        <f t="shared" si="2"/>
        <v>14757</v>
      </c>
      <c r="F62" s="11">
        <f>IF(C62="","",IF(H61-D62&lt;=0,0,H61-D62))</f>
        <v>8832041</v>
      </c>
      <c r="G62" s="37"/>
      <c r="H62" s="11">
        <f t="shared" si="0"/>
        <v>8832041</v>
      </c>
      <c r="I62" s="8"/>
      <c r="J62" s="100"/>
      <c r="K62" s="100"/>
      <c r="L62" s="101"/>
    </row>
    <row r="63" spans="1:12" ht="13.5">
      <c r="A63" s="47"/>
      <c r="B63" s="23">
        <v>56</v>
      </c>
      <c r="C63" s="11">
        <f t="shared" si="1"/>
        <v>36961</v>
      </c>
      <c r="D63" s="4">
        <f>IF(H62+E63&gt;$C$8,$C$8-E63,H62)</f>
        <v>22241</v>
      </c>
      <c r="E63" s="4">
        <f t="shared" si="2"/>
        <v>14720</v>
      </c>
      <c r="F63" s="11">
        <f>IF(C63="","",IF(H62-D63&lt;=0,0,H62-D63))</f>
        <v>8809800</v>
      </c>
      <c r="G63" s="37"/>
      <c r="H63" s="11">
        <f t="shared" si="0"/>
        <v>8809800</v>
      </c>
      <c r="I63" s="8"/>
      <c r="J63" s="100"/>
      <c r="K63" s="100"/>
      <c r="L63" s="101"/>
    </row>
    <row r="64" spans="1:12" ht="13.5">
      <c r="A64" s="47"/>
      <c r="B64" s="23">
        <v>57</v>
      </c>
      <c r="C64" s="11">
        <f t="shared" si="1"/>
        <v>36961</v>
      </c>
      <c r="D64" s="4">
        <f>IF(H63+E64&gt;$C$8,$C$8-E64,H63)</f>
        <v>22278</v>
      </c>
      <c r="E64" s="4">
        <f t="shared" si="2"/>
        <v>14683</v>
      </c>
      <c r="F64" s="11">
        <f>IF(C64="","",IF(H63-D64&lt;=0,0,H63-D64))</f>
        <v>8787522</v>
      </c>
      <c r="G64" s="37"/>
      <c r="H64" s="11">
        <f t="shared" si="0"/>
        <v>8787522</v>
      </c>
      <c r="I64" s="8"/>
      <c r="J64" s="100"/>
      <c r="K64" s="100"/>
      <c r="L64" s="101"/>
    </row>
    <row r="65" spans="1:12" ht="13.5">
      <c r="A65" s="47"/>
      <c r="B65" s="23">
        <v>58</v>
      </c>
      <c r="C65" s="11">
        <f t="shared" si="1"/>
        <v>36961</v>
      </c>
      <c r="D65" s="4">
        <f>IF(H64+E65&gt;$C$8,$C$8-E65,H64)</f>
        <v>22316</v>
      </c>
      <c r="E65" s="4">
        <f t="shared" si="2"/>
        <v>14645</v>
      </c>
      <c r="F65" s="11">
        <f>IF(C65="","",IF(H64-D65&lt;=0,0,H64-D65))</f>
        <v>8765206</v>
      </c>
      <c r="G65" s="37"/>
      <c r="H65" s="11">
        <f t="shared" si="0"/>
        <v>8765206</v>
      </c>
      <c r="I65" s="8"/>
      <c r="J65" s="100"/>
      <c r="K65" s="100"/>
      <c r="L65" s="101"/>
    </row>
    <row r="66" spans="1:12" ht="13.5">
      <c r="A66" s="47"/>
      <c r="B66" s="23">
        <v>59</v>
      </c>
      <c r="C66" s="11">
        <f t="shared" si="1"/>
        <v>36961</v>
      </c>
      <c r="D66" s="4">
        <f>IF(H65+E66&gt;$C$8,$C$8-E66,H65)</f>
        <v>22353</v>
      </c>
      <c r="E66" s="4">
        <f t="shared" si="2"/>
        <v>14608</v>
      </c>
      <c r="F66" s="11">
        <f>IF(C66="","",IF(H65-D66&lt;=0,0,H65-D66))</f>
        <v>8742853</v>
      </c>
      <c r="G66" s="37"/>
      <c r="H66" s="11">
        <f t="shared" si="0"/>
        <v>8742853</v>
      </c>
      <c r="I66" s="8"/>
      <c r="J66" s="100"/>
      <c r="K66" s="100"/>
      <c r="L66" s="101"/>
    </row>
    <row r="67" spans="1:12" ht="14.25" thickBot="1">
      <c r="A67" s="47"/>
      <c r="B67" s="24">
        <v>60</v>
      </c>
      <c r="C67" s="19">
        <f t="shared" si="1"/>
        <v>36961</v>
      </c>
      <c r="D67" s="16">
        <f>IF(H66+E67&gt;$C$8,$C$8-E67,H66)</f>
        <v>22390</v>
      </c>
      <c r="E67" s="16">
        <f t="shared" si="2"/>
        <v>14571</v>
      </c>
      <c r="F67" s="19">
        <f>IF(C67="","",IF(H66-D67&lt;=0,0,H66-D67))</f>
        <v>8720463</v>
      </c>
      <c r="G67" s="38"/>
      <c r="H67" s="19">
        <f t="shared" si="0"/>
        <v>8720463</v>
      </c>
      <c r="I67" s="17"/>
      <c r="J67" s="16">
        <f>IF(H67&gt;30000000,ROUNDDOWN(30000000*1/100,0),ROUNDDOWN(H67*1/100,0))</f>
        <v>87204</v>
      </c>
      <c r="K67" s="16">
        <f>IF(H67&gt;25000000,ROUNDDOWN(25000000*1/100,0),ROUNDDOWN(H67*1/100,0))</f>
        <v>87204</v>
      </c>
      <c r="L67" s="17">
        <f>IF(H67&gt;20000000,ROUNDDOWN(20000000*1/100,0),ROUNDDOWN(H67*1/100,0))</f>
        <v>87204</v>
      </c>
    </row>
    <row r="68" spans="1:12" ht="13.5">
      <c r="A68" s="46">
        <v>6</v>
      </c>
      <c r="B68" s="25">
        <v>61</v>
      </c>
      <c r="C68" s="6">
        <f t="shared" si="1"/>
        <v>36961</v>
      </c>
      <c r="D68" s="6">
        <f>IF(H67+E68&gt;$C$8,$C$8-E68,H67)</f>
        <v>22427</v>
      </c>
      <c r="E68" s="6">
        <f t="shared" si="2"/>
        <v>14534</v>
      </c>
      <c r="F68" s="6">
        <f>IF(C68="","",IF(H67-D68&lt;=0,0,H67-D68))</f>
        <v>8698036</v>
      </c>
      <c r="G68" s="39"/>
      <c r="H68" s="6">
        <f t="shared" si="0"/>
        <v>8698036</v>
      </c>
      <c r="I68" s="7">
        <f>IF(H67="","",ROUNDDOWN(H67/1000000*2830,0))</f>
        <v>24678</v>
      </c>
      <c r="J68" s="102"/>
      <c r="K68" s="103"/>
      <c r="L68" s="104"/>
    </row>
    <row r="69" spans="1:12" ht="13.5">
      <c r="A69" s="47"/>
      <c r="B69" s="23">
        <v>62</v>
      </c>
      <c r="C69" s="11">
        <f t="shared" si="1"/>
        <v>36961</v>
      </c>
      <c r="D69" s="4">
        <f>IF(H68+E69&gt;$C$8,$C$8-E69,H68)</f>
        <v>22465</v>
      </c>
      <c r="E69" s="4">
        <f t="shared" si="2"/>
        <v>14496</v>
      </c>
      <c r="F69" s="11">
        <f>IF(C69="","",IF(H68-D69&lt;=0,0,H68-D69))</f>
        <v>8675571</v>
      </c>
      <c r="G69" s="37"/>
      <c r="H69" s="11">
        <f t="shared" si="0"/>
        <v>8675571</v>
      </c>
      <c r="I69" s="8"/>
      <c r="J69" s="105"/>
      <c r="K69" s="100"/>
      <c r="L69" s="101"/>
    </row>
    <row r="70" spans="1:12" ht="13.5">
      <c r="A70" s="47"/>
      <c r="B70" s="23">
        <v>63</v>
      </c>
      <c r="C70" s="11">
        <f t="shared" si="1"/>
        <v>36961</v>
      </c>
      <c r="D70" s="4">
        <f>IF(H69+E70&gt;$C$8,$C$8-E70,H69)</f>
        <v>22502</v>
      </c>
      <c r="E70" s="4">
        <f t="shared" si="2"/>
        <v>14459</v>
      </c>
      <c r="F70" s="11">
        <f>IF(C70="","",IF(H69-D70&lt;=0,0,H69-D70))</f>
        <v>8653069</v>
      </c>
      <c r="G70" s="37"/>
      <c r="H70" s="11">
        <f t="shared" si="0"/>
        <v>8653069</v>
      </c>
      <c r="I70" s="8"/>
      <c r="J70" s="105"/>
      <c r="K70" s="100"/>
      <c r="L70" s="101"/>
    </row>
    <row r="71" spans="1:12" ht="13.5">
      <c r="A71" s="47"/>
      <c r="B71" s="23">
        <v>64</v>
      </c>
      <c r="C71" s="11">
        <f t="shared" si="1"/>
        <v>36961</v>
      </c>
      <c r="D71" s="4">
        <f>IF(H70+E71&gt;$C$8,$C$8-E71,H70)</f>
        <v>22540</v>
      </c>
      <c r="E71" s="4">
        <f t="shared" si="2"/>
        <v>14421</v>
      </c>
      <c r="F71" s="11">
        <f>IF(C71="","",IF(H70-D71&lt;=0,0,H70-D71))</f>
        <v>8630529</v>
      </c>
      <c r="G71" s="37"/>
      <c r="H71" s="11">
        <f t="shared" si="0"/>
        <v>8630529</v>
      </c>
      <c r="I71" s="8"/>
      <c r="J71" s="105"/>
      <c r="K71" s="100"/>
      <c r="L71" s="101"/>
    </row>
    <row r="72" spans="1:12" ht="13.5">
      <c r="A72" s="47"/>
      <c r="B72" s="23">
        <v>65</v>
      </c>
      <c r="C72" s="11">
        <f t="shared" si="1"/>
        <v>36961</v>
      </c>
      <c r="D72" s="4">
        <f>IF(H71+E72&gt;$C$8,$C$8-E72,H71)</f>
        <v>22577</v>
      </c>
      <c r="E72" s="4">
        <f t="shared" si="2"/>
        <v>14384</v>
      </c>
      <c r="F72" s="11">
        <f>IF(C72="","",IF(H71-D72&lt;=0,0,H71-D72))</f>
        <v>8607952</v>
      </c>
      <c r="G72" s="37"/>
      <c r="H72" s="11">
        <f t="shared" si="0"/>
        <v>8607952</v>
      </c>
      <c r="I72" s="8"/>
      <c r="J72" s="105"/>
      <c r="K72" s="100"/>
      <c r="L72" s="101"/>
    </row>
    <row r="73" spans="1:12" ht="13.5">
      <c r="A73" s="47"/>
      <c r="B73" s="23">
        <v>66</v>
      </c>
      <c r="C73" s="11">
        <f t="shared" si="1"/>
        <v>36961</v>
      </c>
      <c r="D73" s="4">
        <f>IF(H72+E73&gt;$C$8,$C$8-E73,H72)</f>
        <v>22615</v>
      </c>
      <c r="E73" s="4">
        <f t="shared" si="2"/>
        <v>14346</v>
      </c>
      <c r="F73" s="11">
        <f>IF(C73="","",IF(H72-D73&lt;=0,0,H72-D73))</f>
        <v>8585337</v>
      </c>
      <c r="G73" s="37"/>
      <c r="H73" s="11">
        <f aca="true" t="shared" si="3" ref="H73:H136">IF(F73-G73&lt;0,0,F73-G73)</f>
        <v>8585337</v>
      </c>
      <c r="I73" s="8"/>
      <c r="J73" s="105"/>
      <c r="K73" s="100"/>
      <c r="L73" s="101"/>
    </row>
    <row r="74" spans="1:12" ht="13.5">
      <c r="A74" s="47"/>
      <c r="B74" s="23">
        <v>67</v>
      </c>
      <c r="C74" s="11">
        <f aca="true" t="shared" si="4" ref="C74:C137">IF(D74=0,0,D74+E74)</f>
        <v>36961</v>
      </c>
      <c r="D74" s="4">
        <f>IF(H73+E74&gt;$C$8,$C$8-E74,H73)</f>
        <v>22653</v>
      </c>
      <c r="E74" s="4">
        <f aca="true" t="shared" si="5" ref="E74:E137">IF(H73&gt;0,INT(H73*$E$4/12),0)</f>
        <v>14308</v>
      </c>
      <c r="F74" s="11">
        <f>IF(C74="","",IF(H73-D74&lt;=0,0,H73-D74))</f>
        <v>8562684</v>
      </c>
      <c r="G74" s="37"/>
      <c r="H74" s="11">
        <f t="shared" si="3"/>
        <v>8562684</v>
      </c>
      <c r="I74" s="8"/>
      <c r="J74" s="105"/>
      <c r="K74" s="100"/>
      <c r="L74" s="101"/>
    </row>
    <row r="75" spans="1:12" ht="13.5">
      <c r="A75" s="47"/>
      <c r="B75" s="23">
        <v>68</v>
      </c>
      <c r="C75" s="11">
        <f t="shared" si="4"/>
        <v>36961</v>
      </c>
      <c r="D75" s="4">
        <f>IF(H74+E75&gt;$C$8,$C$8-E75,H74)</f>
        <v>22690</v>
      </c>
      <c r="E75" s="4">
        <f t="shared" si="5"/>
        <v>14271</v>
      </c>
      <c r="F75" s="11">
        <f>IF(C75="","",IF(H74-D75&lt;=0,0,H74-D75))</f>
        <v>8539994</v>
      </c>
      <c r="G75" s="37"/>
      <c r="H75" s="11">
        <f t="shared" si="3"/>
        <v>8539994</v>
      </c>
      <c r="I75" s="8"/>
      <c r="J75" s="105"/>
      <c r="K75" s="100"/>
      <c r="L75" s="101"/>
    </row>
    <row r="76" spans="1:12" ht="13.5">
      <c r="A76" s="47"/>
      <c r="B76" s="23">
        <v>69</v>
      </c>
      <c r="C76" s="11">
        <f t="shared" si="4"/>
        <v>36961</v>
      </c>
      <c r="D76" s="4">
        <f>IF(H75+E76&gt;$C$8,$C$8-E76,H75)</f>
        <v>22728</v>
      </c>
      <c r="E76" s="4">
        <f t="shared" si="5"/>
        <v>14233</v>
      </c>
      <c r="F76" s="11">
        <f>IF(C76="","",IF(H75-D76&lt;=0,0,H75-D76))</f>
        <v>8517266</v>
      </c>
      <c r="G76" s="37"/>
      <c r="H76" s="11">
        <f t="shared" si="3"/>
        <v>8517266</v>
      </c>
      <c r="I76" s="8"/>
      <c r="J76" s="105"/>
      <c r="K76" s="100"/>
      <c r="L76" s="101"/>
    </row>
    <row r="77" spans="1:12" ht="13.5">
      <c r="A77" s="47"/>
      <c r="B77" s="23">
        <v>70</v>
      </c>
      <c r="C77" s="11">
        <f t="shared" si="4"/>
        <v>36961</v>
      </c>
      <c r="D77" s="4">
        <f>IF(H76+E77&gt;$C$8,$C$8-E77,H76)</f>
        <v>22766</v>
      </c>
      <c r="E77" s="4">
        <f t="shared" si="5"/>
        <v>14195</v>
      </c>
      <c r="F77" s="11">
        <f>IF(C77="","",IF(H76-D77&lt;=0,0,H76-D77))</f>
        <v>8494500</v>
      </c>
      <c r="G77" s="37"/>
      <c r="H77" s="11">
        <f t="shared" si="3"/>
        <v>8494500</v>
      </c>
      <c r="I77" s="8"/>
      <c r="J77" s="105"/>
      <c r="K77" s="100"/>
      <c r="L77" s="101"/>
    </row>
    <row r="78" spans="1:12" ht="13.5">
      <c r="A78" s="47"/>
      <c r="B78" s="23">
        <v>71</v>
      </c>
      <c r="C78" s="11">
        <f t="shared" si="4"/>
        <v>36961</v>
      </c>
      <c r="D78" s="4">
        <f>IF(H77+E78&gt;$C$8,$C$8-E78,H77)</f>
        <v>22804</v>
      </c>
      <c r="E78" s="4">
        <f t="shared" si="5"/>
        <v>14157</v>
      </c>
      <c r="F78" s="11">
        <f>IF(C78="","",IF(H77-D78&lt;=0,0,H77-D78))</f>
        <v>8471696</v>
      </c>
      <c r="G78" s="37"/>
      <c r="H78" s="11">
        <f t="shared" si="3"/>
        <v>8471696</v>
      </c>
      <c r="I78" s="8"/>
      <c r="J78" s="105"/>
      <c r="K78" s="100"/>
      <c r="L78" s="101"/>
    </row>
    <row r="79" spans="1:12" ht="14.25" thickBot="1">
      <c r="A79" s="48"/>
      <c r="B79" s="26">
        <v>72</v>
      </c>
      <c r="C79" s="20">
        <f t="shared" si="4"/>
        <v>36961</v>
      </c>
      <c r="D79" s="9">
        <f>IF(H78+E79&gt;$C$8,$C$8-E79,H78)</f>
        <v>22842</v>
      </c>
      <c r="E79" s="9">
        <f t="shared" si="5"/>
        <v>14119</v>
      </c>
      <c r="F79" s="20">
        <f>IF(C79="","",IF(H78-D79&lt;=0,0,H78-D79))</f>
        <v>8448854</v>
      </c>
      <c r="G79" s="40"/>
      <c r="H79" s="20">
        <f t="shared" si="3"/>
        <v>8448854</v>
      </c>
      <c r="I79" s="10"/>
      <c r="J79" s="106">
        <f>IF(H79&gt;30000000,ROUNDDOWN(30000000*1/100,0),ROUNDDOWN(H79*1/100,0))</f>
        <v>84488</v>
      </c>
      <c r="K79" s="9">
        <f>IF(H79&gt;25000000,ROUNDDOWN(25000000*1/100,0),ROUNDDOWN(H79*1/100,0))</f>
        <v>84488</v>
      </c>
      <c r="L79" s="10">
        <f>IF(H79&gt;20000000,ROUNDDOWN(20000000*1/100,0),ROUNDDOWN(H79*1/100,0))</f>
        <v>84488</v>
      </c>
    </row>
    <row r="80" spans="1:12" ht="13.5">
      <c r="A80" s="47">
        <v>7</v>
      </c>
      <c r="B80" s="22">
        <v>73</v>
      </c>
      <c r="C80" s="11">
        <f t="shared" si="4"/>
        <v>36961</v>
      </c>
      <c r="D80" s="11">
        <f>IF(H79+E80&gt;$C$8,$C$8-E80,H79)</f>
        <v>22880</v>
      </c>
      <c r="E80" s="11">
        <f t="shared" si="5"/>
        <v>14081</v>
      </c>
      <c r="F80" s="11">
        <f>IF(C80="","",IF(H79-D80&lt;=0,0,H79-D80))</f>
        <v>8425974</v>
      </c>
      <c r="G80" s="36"/>
      <c r="H80" s="11">
        <f t="shared" si="3"/>
        <v>8425974</v>
      </c>
      <c r="I80" s="12">
        <f>IF(H79="","",ROUNDDOWN(H79/1000000*2830,0))</f>
        <v>23910</v>
      </c>
      <c r="J80" s="98"/>
      <c r="K80" s="98"/>
      <c r="L80" s="99"/>
    </row>
    <row r="81" spans="1:12" ht="13.5">
      <c r="A81" s="47"/>
      <c r="B81" s="23">
        <v>74</v>
      </c>
      <c r="C81" s="11">
        <f t="shared" si="4"/>
        <v>36961</v>
      </c>
      <c r="D81" s="4">
        <f>IF(H80+E81&gt;$C$8,$C$8-E81,H80)</f>
        <v>22918</v>
      </c>
      <c r="E81" s="4">
        <f t="shared" si="5"/>
        <v>14043</v>
      </c>
      <c r="F81" s="11">
        <f>IF(C81="","",IF(H80-D81&lt;=0,0,H80-D81))</f>
        <v>8403056</v>
      </c>
      <c r="G81" s="37"/>
      <c r="H81" s="11">
        <f t="shared" si="3"/>
        <v>8403056</v>
      </c>
      <c r="I81" s="8"/>
      <c r="J81" s="100"/>
      <c r="K81" s="100"/>
      <c r="L81" s="101"/>
    </row>
    <row r="82" spans="1:12" ht="13.5">
      <c r="A82" s="47"/>
      <c r="B82" s="23">
        <v>75</v>
      </c>
      <c r="C82" s="11">
        <f t="shared" si="4"/>
        <v>36961</v>
      </c>
      <c r="D82" s="4">
        <f>IF(H81+E82&gt;$C$8,$C$8-E82,H81)</f>
        <v>22956</v>
      </c>
      <c r="E82" s="4">
        <f t="shared" si="5"/>
        <v>14005</v>
      </c>
      <c r="F82" s="11">
        <f>IF(C82="","",IF(H81-D82&lt;=0,0,H81-D82))</f>
        <v>8380100</v>
      </c>
      <c r="G82" s="37"/>
      <c r="H82" s="11">
        <f t="shared" si="3"/>
        <v>8380100</v>
      </c>
      <c r="I82" s="8"/>
      <c r="J82" s="100"/>
      <c r="K82" s="100"/>
      <c r="L82" s="101"/>
    </row>
    <row r="83" spans="1:12" ht="13.5">
      <c r="A83" s="47"/>
      <c r="B83" s="23">
        <v>76</v>
      </c>
      <c r="C83" s="11">
        <f t="shared" si="4"/>
        <v>36961</v>
      </c>
      <c r="D83" s="4">
        <f>IF(H82+E83&gt;$C$8,$C$8-E83,H82)</f>
        <v>22995</v>
      </c>
      <c r="E83" s="4">
        <f t="shared" si="5"/>
        <v>13966</v>
      </c>
      <c r="F83" s="11">
        <f>IF(C83="","",IF(H82-D83&lt;=0,0,H82-D83))</f>
        <v>8357105</v>
      </c>
      <c r="G83" s="37"/>
      <c r="H83" s="11">
        <f t="shared" si="3"/>
        <v>8357105</v>
      </c>
      <c r="I83" s="8"/>
      <c r="J83" s="100"/>
      <c r="K83" s="100"/>
      <c r="L83" s="101"/>
    </row>
    <row r="84" spans="1:12" ht="13.5">
      <c r="A84" s="47"/>
      <c r="B84" s="23">
        <v>77</v>
      </c>
      <c r="C84" s="11">
        <f t="shared" si="4"/>
        <v>36961</v>
      </c>
      <c r="D84" s="4">
        <f>IF(H83+E84&gt;$C$8,$C$8-E84,H83)</f>
        <v>23033</v>
      </c>
      <c r="E84" s="4">
        <f t="shared" si="5"/>
        <v>13928</v>
      </c>
      <c r="F84" s="11">
        <f>IF(C84="","",IF(H83-D84&lt;=0,0,H83-D84))</f>
        <v>8334072</v>
      </c>
      <c r="G84" s="37"/>
      <c r="H84" s="11">
        <f t="shared" si="3"/>
        <v>8334072</v>
      </c>
      <c r="I84" s="8"/>
      <c r="J84" s="100"/>
      <c r="K84" s="100"/>
      <c r="L84" s="101"/>
    </row>
    <row r="85" spans="1:12" ht="13.5">
      <c r="A85" s="47"/>
      <c r="B85" s="23">
        <v>78</v>
      </c>
      <c r="C85" s="11">
        <f t="shared" si="4"/>
        <v>36961</v>
      </c>
      <c r="D85" s="4">
        <f>IF(H84+E85&gt;$C$8,$C$8-E85,H84)</f>
        <v>23071</v>
      </c>
      <c r="E85" s="4">
        <f t="shared" si="5"/>
        <v>13890</v>
      </c>
      <c r="F85" s="11">
        <f>IF(C85="","",IF(H84-D85&lt;=0,0,H84-D85))</f>
        <v>8311001</v>
      </c>
      <c r="G85" s="37"/>
      <c r="H85" s="11">
        <f t="shared" si="3"/>
        <v>8311001</v>
      </c>
      <c r="I85" s="8"/>
      <c r="J85" s="100"/>
      <c r="K85" s="100"/>
      <c r="L85" s="101"/>
    </row>
    <row r="86" spans="1:12" ht="13.5">
      <c r="A86" s="47"/>
      <c r="B86" s="23">
        <v>79</v>
      </c>
      <c r="C86" s="11">
        <f t="shared" si="4"/>
        <v>36961</v>
      </c>
      <c r="D86" s="4">
        <f>IF(H85+E86&gt;$C$8,$C$8-E86,H85)</f>
        <v>23110</v>
      </c>
      <c r="E86" s="4">
        <f t="shared" si="5"/>
        <v>13851</v>
      </c>
      <c r="F86" s="11">
        <f>IF(C86="","",IF(H85-D86&lt;=0,0,H85-D86))</f>
        <v>8287891</v>
      </c>
      <c r="G86" s="37"/>
      <c r="H86" s="11">
        <f t="shared" si="3"/>
        <v>8287891</v>
      </c>
      <c r="I86" s="8"/>
      <c r="J86" s="100"/>
      <c r="K86" s="100"/>
      <c r="L86" s="101"/>
    </row>
    <row r="87" spans="1:12" ht="13.5">
      <c r="A87" s="47"/>
      <c r="B87" s="23">
        <v>80</v>
      </c>
      <c r="C87" s="11">
        <f t="shared" si="4"/>
        <v>36961</v>
      </c>
      <c r="D87" s="4">
        <f>IF(H86+E87&gt;$C$8,$C$8-E87,H86)</f>
        <v>23148</v>
      </c>
      <c r="E87" s="4">
        <f t="shared" si="5"/>
        <v>13813</v>
      </c>
      <c r="F87" s="11">
        <f>IF(C87="","",IF(H86-D87&lt;=0,0,H86-D87))</f>
        <v>8264743</v>
      </c>
      <c r="G87" s="37"/>
      <c r="H87" s="11">
        <f t="shared" si="3"/>
        <v>8264743</v>
      </c>
      <c r="I87" s="8"/>
      <c r="J87" s="100"/>
      <c r="K87" s="100"/>
      <c r="L87" s="101"/>
    </row>
    <row r="88" spans="1:12" ht="13.5">
      <c r="A88" s="47"/>
      <c r="B88" s="23">
        <v>81</v>
      </c>
      <c r="C88" s="11">
        <f t="shared" si="4"/>
        <v>36961</v>
      </c>
      <c r="D88" s="4">
        <f>IF(H87+E88&gt;$C$8,$C$8-E88,H87)</f>
        <v>23187</v>
      </c>
      <c r="E88" s="4">
        <f t="shared" si="5"/>
        <v>13774</v>
      </c>
      <c r="F88" s="11">
        <f>IF(C88="","",IF(H87-D88&lt;=0,0,H87-D88))</f>
        <v>8241556</v>
      </c>
      <c r="G88" s="37"/>
      <c r="H88" s="11">
        <f t="shared" si="3"/>
        <v>8241556</v>
      </c>
      <c r="I88" s="8"/>
      <c r="J88" s="100"/>
      <c r="K88" s="100"/>
      <c r="L88" s="101"/>
    </row>
    <row r="89" spans="1:12" ht="13.5">
      <c r="A89" s="47"/>
      <c r="B89" s="23">
        <v>82</v>
      </c>
      <c r="C89" s="11">
        <f t="shared" si="4"/>
        <v>36961</v>
      </c>
      <c r="D89" s="4">
        <f>IF(H88+E89&gt;$C$8,$C$8-E89,H88)</f>
        <v>23226</v>
      </c>
      <c r="E89" s="4">
        <f t="shared" si="5"/>
        <v>13735</v>
      </c>
      <c r="F89" s="11">
        <f>IF(C89="","",IF(H88-D89&lt;=0,0,H88-D89))</f>
        <v>8218330</v>
      </c>
      <c r="G89" s="37"/>
      <c r="H89" s="11">
        <f t="shared" si="3"/>
        <v>8218330</v>
      </c>
      <c r="I89" s="8"/>
      <c r="J89" s="100"/>
      <c r="K89" s="100"/>
      <c r="L89" s="101"/>
    </row>
    <row r="90" spans="1:12" ht="13.5">
      <c r="A90" s="47"/>
      <c r="B90" s="23">
        <v>83</v>
      </c>
      <c r="C90" s="11">
        <f t="shared" si="4"/>
        <v>36961</v>
      </c>
      <c r="D90" s="4">
        <f>IF(H89+E90&gt;$C$8,$C$8-E90,H89)</f>
        <v>23264</v>
      </c>
      <c r="E90" s="4">
        <f t="shared" si="5"/>
        <v>13697</v>
      </c>
      <c r="F90" s="11">
        <f>IF(C90="","",IF(H89-D90&lt;=0,0,H89-D90))</f>
        <v>8195066</v>
      </c>
      <c r="G90" s="37"/>
      <c r="H90" s="11">
        <f t="shared" si="3"/>
        <v>8195066</v>
      </c>
      <c r="I90" s="8"/>
      <c r="J90" s="100"/>
      <c r="K90" s="100"/>
      <c r="L90" s="101"/>
    </row>
    <row r="91" spans="1:12" ht="14.25" thickBot="1">
      <c r="A91" s="47"/>
      <c r="B91" s="24">
        <v>84</v>
      </c>
      <c r="C91" s="19">
        <f t="shared" si="4"/>
        <v>36961</v>
      </c>
      <c r="D91" s="16">
        <f>IF(H90+E91&gt;$C$8,$C$8-E91,H90)</f>
        <v>23303</v>
      </c>
      <c r="E91" s="16">
        <f t="shared" si="5"/>
        <v>13658</v>
      </c>
      <c r="F91" s="19">
        <f>IF(C91="","",IF(H90-D91&lt;=0,0,H90-D91))</f>
        <v>8171763</v>
      </c>
      <c r="G91" s="38"/>
      <c r="H91" s="19">
        <f t="shared" si="3"/>
        <v>8171763</v>
      </c>
      <c r="I91" s="17"/>
      <c r="J91" s="16">
        <f>IF(H91&gt;30000000,ROUNDDOWN(30000000*1/100,0),ROUNDDOWN(H91*1/100,0))</f>
        <v>81717</v>
      </c>
      <c r="K91" s="16">
        <f>IF(H91&gt;25000000,ROUNDDOWN(25000000*0.5/100,0),ROUNDDOWN(H91*0.5/100,0))</f>
        <v>40858</v>
      </c>
      <c r="L91" s="17">
        <f>IF(H91&gt;20000000,ROUNDDOWN(20000000*0.5/100,0),ROUNDDOWN(H91*0.5/100,0))</f>
        <v>40858</v>
      </c>
    </row>
    <row r="92" spans="1:12" ht="13.5">
      <c r="A92" s="46">
        <v>8</v>
      </c>
      <c r="B92" s="25">
        <v>85</v>
      </c>
      <c r="C92" s="6">
        <f t="shared" si="4"/>
        <v>36961</v>
      </c>
      <c r="D92" s="6">
        <f>IF(H91+E92&gt;$C$8,$C$8-E92,H91)</f>
        <v>23342</v>
      </c>
      <c r="E92" s="6">
        <f t="shared" si="5"/>
        <v>13619</v>
      </c>
      <c r="F92" s="6">
        <f>IF(C92="","",IF(H91-D92&lt;=0,0,H91-D92))</f>
        <v>8148421</v>
      </c>
      <c r="G92" s="39"/>
      <c r="H92" s="6">
        <f t="shared" si="3"/>
        <v>8148421</v>
      </c>
      <c r="I92" s="7">
        <f>IF(H91="","",ROUNDDOWN(H91/1000000*2830,0))</f>
        <v>23126</v>
      </c>
      <c r="J92" s="102"/>
      <c r="K92" s="103"/>
      <c r="L92" s="104"/>
    </row>
    <row r="93" spans="1:12" ht="13.5">
      <c r="A93" s="47"/>
      <c r="B93" s="23">
        <v>86</v>
      </c>
      <c r="C93" s="11">
        <f t="shared" si="4"/>
        <v>36961</v>
      </c>
      <c r="D93" s="4">
        <f>IF(H92+E93&gt;$C$8,$C$8-E93,H92)</f>
        <v>23381</v>
      </c>
      <c r="E93" s="4">
        <f t="shared" si="5"/>
        <v>13580</v>
      </c>
      <c r="F93" s="11">
        <f>IF(C93="","",IF(H92-D93&lt;=0,0,H92-D93))</f>
        <v>8125040</v>
      </c>
      <c r="G93" s="37"/>
      <c r="H93" s="11">
        <f t="shared" si="3"/>
        <v>8125040</v>
      </c>
      <c r="I93" s="8"/>
      <c r="J93" s="105"/>
      <c r="K93" s="100"/>
      <c r="L93" s="101"/>
    </row>
    <row r="94" spans="1:12" ht="13.5">
      <c r="A94" s="47"/>
      <c r="B94" s="23">
        <v>87</v>
      </c>
      <c r="C94" s="11">
        <f t="shared" si="4"/>
        <v>36961</v>
      </c>
      <c r="D94" s="4">
        <f>IF(H93+E94&gt;$C$8,$C$8-E94,H93)</f>
        <v>23420</v>
      </c>
      <c r="E94" s="4">
        <f t="shared" si="5"/>
        <v>13541</v>
      </c>
      <c r="F94" s="11">
        <f>IF(C94="","",IF(H93-D94&lt;=0,0,H93-D94))</f>
        <v>8101620</v>
      </c>
      <c r="G94" s="37"/>
      <c r="H94" s="11">
        <f t="shared" si="3"/>
        <v>8101620</v>
      </c>
      <c r="I94" s="8"/>
      <c r="J94" s="105"/>
      <c r="K94" s="100"/>
      <c r="L94" s="101"/>
    </row>
    <row r="95" spans="1:12" ht="13.5">
      <c r="A95" s="47"/>
      <c r="B95" s="23">
        <v>88</v>
      </c>
      <c r="C95" s="11">
        <f t="shared" si="4"/>
        <v>36961</v>
      </c>
      <c r="D95" s="4">
        <f>IF(H94+E95&gt;$C$8,$C$8-E95,H94)</f>
        <v>23459</v>
      </c>
      <c r="E95" s="4">
        <f t="shared" si="5"/>
        <v>13502</v>
      </c>
      <c r="F95" s="11">
        <f>IF(C95="","",IF(H94-D95&lt;=0,0,H94-D95))</f>
        <v>8078161</v>
      </c>
      <c r="G95" s="37"/>
      <c r="H95" s="11">
        <f t="shared" si="3"/>
        <v>8078161</v>
      </c>
      <c r="I95" s="8"/>
      <c r="J95" s="105"/>
      <c r="K95" s="100"/>
      <c r="L95" s="101"/>
    </row>
    <row r="96" spans="1:12" ht="13.5">
      <c r="A96" s="47"/>
      <c r="B96" s="23">
        <v>89</v>
      </c>
      <c r="C96" s="11">
        <f t="shared" si="4"/>
        <v>36961</v>
      </c>
      <c r="D96" s="4">
        <f>IF(H95+E96&gt;$C$8,$C$8-E96,H95)</f>
        <v>23498</v>
      </c>
      <c r="E96" s="4">
        <f t="shared" si="5"/>
        <v>13463</v>
      </c>
      <c r="F96" s="11">
        <f>IF(C96="","",IF(H95-D96&lt;=0,0,H95-D96))</f>
        <v>8054663</v>
      </c>
      <c r="G96" s="37"/>
      <c r="H96" s="11">
        <f t="shared" si="3"/>
        <v>8054663</v>
      </c>
      <c r="I96" s="8"/>
      <c r="J96" s="105"/>
      <c r="K96" s="100"/>
      <c r="L96" s="101"/>
    </row>
    <row r="97" spans="1:12" ht="13.5">
      <c r="A97" s="47"/>
      <c r="B97" s="23">
        <v>90</v>
      </c>
      <c r="C97" s="11">
        <f t="shared" si="4"/>
        <v>36961</v>
      </c>
      <c r="D97" s="4">
        <f>IF(H96+E97&gt;$C$8,$C$8-E97,H96)</f>
        <v>23537</v>
      </c>
      <c r="E97" s="4">
        <f t="shared" si="5"/>
        <v>13424</v>
      </c>
      <c r="F97" s="11">
        <f>IF(C97="","",IF(H96-D97&lt;=0,0,H96-D97))</f>
        <v>8031126</v>
      </c>
      <c r="G97" s="37"/>
      <c r="H97" s="11">
        <f t="shared" si="3"/>
        <v>8031126</v>
      </c>
      <c r="I97" s="8"/>
      <c r="J97" s="105"/>
      <c r="K97" s="100"/>
      <c r="L97" s="101"/>
    </row>
    <row r="98" spans="1:12" ht="13.5">
      <c r="A98" s="47"/>
      <c r="B98" s="23">
        <v>91</v>
      </c>
      <c r="C98" s="11">
        <f t="shared" si="4"/>
        <v>36961</v>
      </c>
      <c r="D98" s="4">
        <f>IF(H97+E98&gt;$C$8,$C$8-E98,H97)</f>
        <v>23576</v>
      </c>
      <c r="E98" s="4">
        <f t="shared" si="5"/>
        <v>13385</v>
      </c>
      <c r="F98" s="11">
        <f>IF(C98="","",IF(H97-D98&lt;=0,0,H97-D98))</f>
        <v>8007550</v>
      </c>
      <c r="G98" s="37"/>
      <c r="H98" s="11">
        <f t="shared" si="3"/>
        <v>8007550</v>
      </c>
      <c r="I98" s="8"/>
      <c r="J98" s="105"/>
      <c r="K98" s="100"/>
      <c r="L98" s="101"/>
    </row>
    <row r="99" spans="1:12" ht="13.5">
      <c r="A99" s="47"/>
      <c r="B99" s="23">
        <v>92</v>
      </c>
      <c r="C99" s="11">
        <f t="shared" si="4"/>
        <v>36961</v>
      </c>
      <c r="D99" s="4">
        <f>IF(H98+E99&gt;$C$8,$C$8-E99,H98)</f>
        <v>23616</v>
      </c>
      <c r="E99" s="4">
        <f t="shared" si="5"/>
        <v>13345</v>
      </c>
      <c r="F99" s="11">
        <f>IF(C99="","",IF(H98-D99&lt;=0,0,H98-D99))</f>
        <v>7983934</v>
      </c>
      <c r="G99" s="37"/>
      <c r="H99" s="11">
        <f t="shared" si="3"/>
        <v>7983934</v>
      </c>
      <c r="I99" s="8"/>
      <c r="J99" s="105"/>
      <c r="K99" s="100"/>
      <c r="L99" s="101"/>
    </row>
    <row r="100" spans="1:12" ht="13.5">
      <c r="A100" s="47"/>
      <c r="B100" s="23">
        <v>93</v>
      </c>
      <c r="C100" s="11">
        <f t="shared" si="4"/>
        <v>36961</v>
      </c>
      <c r="D100" s="4">
        <f>IF(H99+E100&gt;$C$8,$C$8-E100,H99)</f>
        <v>23655</v>
      </c>
      <c r="E100" s="4">
        <f t="shared" si="5"/>
        <v>13306</v>
      </c>
      <c r="F100" s="11">
        <f>IF(C100="","",IF(H99-D100&lt;=0,0,H99-D100))</f>
        <v>7960279</v>
      </c>
      <c r="G100" s="37"/>
      <c r="H100" s="11">
        <f t="shared" si="3"/>
        <v>7960279</v>
      </c>
      <c r="I100" s="8"/>
      <c r="J100" s="105"/>
      <c r="K100" s="100"/>
      <c r="L100" s="101"/>
    </row>
    <row r="101" spans="1:12" ht="13.5">
      <c r="A101" s="47"/>
      <c r="B101" s="23">
        <v>94</v>
      </c>
      <c r="C101" s="11">
        <f t="shared" si="4"/>
        <v>36961</v>
      </c>
      <c r="D101" s="4">
        <f>IF(H100+E101&gt;$C$8,$C$8-E101,H100)</f>
        <v>23694</v>
      </c>
      <c r="E101" s="4">
        <f t="shared" si="5"/>
        <v>13267</v>
      </c>
      <c r="F101" s="11">
        <f>IF(C101="","",IF(H100-D101&lt;=0,0,H100-D101))</f>
        <v>7936585</v>
      </c>
      <c r="G101" s="37"/>
      <c r="H101" s="11">
        <f t="shared" si="3"/>
        <v>7936585</v>
      </c>
      <c r="I101" s="8"/>
      <c r="J101" s="105"/>
      <c r="K101" s="100"/>
      <c r="L101" s="101"/>
    </row>
    <row r="102" spans="1:12" ht="13.5">
      <c r="A102" s="47"/>
      <c r="B102" s="23">
        <v>95</v>
      </c>
      <c r="C102" s="11">
        <f t="shared" si="4"/>
        <v>36961</v>
      </c>
      <c r="D102" s="4">
        <f>IF(H101+E102&gt;$C$8,$C$8-E102,H101)</f>
        <v>23734</v>
      </c>
      <c r="E102" s="4">
        <f t="shared" si="5"/>
        <v>13227</v>
      </c>
      <c r="F102" s="11">
        <f>IF(C102="","",IF(H101-D102&lt;=0,0,H101-D102))</f>
        <v>7912851</v>
      </c>
      <c r="G102" s="37"/>
      <c r="H102" s="11">
        <f t="shared" si="3"/>
        <v>7912851</v>
      </c>
      <c r="I102" s="8"/>
      <c r="J102" s="105"/>
      <c r="K102" s="100"/>
      <c r="L102" s="101"/>
    </row>
    <row r="103" spans="1:12" ht="14.25" thickBot="1">
      <c r="A103" s="48"/>
      <c r="B103" s="26">
        <v>96</v>
      </c>
      <c r="C103" s="20">
        <f t="shared" si="4"/>
        <v>36961</v>
      </c>
      <c r="D103" s="9">
        <f>IF(H102+E103&gt;$C$8,$C$8-E103,H102)</f>
        <v>23773</v>
      </c>
      <c r="E103" s="9">
        <f t="shared" si="5"/>
        <v>13188</v>
      </c>
      <c r="F103" s="20">
        <f>IF(C103="","",IF(H102-D103&lt;=0,0,H102-D103))</f>
        <v>7889078</v>
      </c>
      <c r="G103" s="40"/>
      <c r="H103" s="20">
        <f t="shared" si="3"/>
        <v>7889078</v>
      </c>
      <c r="I103" s="10"/>
      <c r="J103" s="106">
        <f>IF(H103&gt;30000000,ROUNDDOWN(30000000*0.5/100,0),ROUNDDOWN(H103*0.5/100,0))</f>
        <v>39445</v>
      </c>
      <c r="K103" s="9">
        <f>IF(H103&gt;25000000,ROUNDDOWN(25000000*0.5/100,0),ROUNDDOWN(H103*0.5/100,0))</f>
        <v>39445</v>
      </c>
      <c r="L103" s="10">
        <f>IF(H103&gt;20000000,ROUNDDOWN(20000000*0.5/100,0),ROUNDDOWN(H103*0.5/100,0))</f>
        <v>39445</v>
      </c>
    </row>
    <row r="104" spans="1:12" ht="13.5">
      <c r="A104" s="47">
        <v>9</v>
      </c>
      <c r="B104" s="22">
        <v>97</v>
      </c>
      <c r="C104" s="11">
        <f t="shared" si="4"/>
        <v>36961</v>
      </c>
      <c r="D104" s="11">
        <f>IF(H103+E104&gt;$C$8,$C$8-E104,H103)</f>
        <v>23813</v>
      </c>
      <c r="E104" s="11">
        <f t="shared" si="5"/>
        <v>13148</v>
      </c>
      <c r="F104" s="11">
        <f>IF(C104="","",IF(H103-D104&lt;=0,0,H103-D104))</f>
        <v>7865265</v>
      </c>
      <c r="G104" s="36"/>
      <c r="H104" s="11">
        <f t="shared" si="3"/>
        <v>7865265</v>
      </c>
      <c r="I104" s="12">
        <f>IF(H103="","",ROUNDDOWN(H103/1000000*2830,0))</f>
        <v>22326</v>
      </c>
      <c r="J104" s="98"/>
      <c r="K104" s="98"/>
      <c r="L104" s="99"/>
    </row>
    <row r="105" spans="1:12" ht="13.5">
      <c r="A105" s="47"/>
      <c r="B105" s="23">
        <v>98</v>
      </c>
      <c r="C105" s="11">
        <f t="shared" si="4"/>
        <v>36961</v>
      </c>
      <c r="D105" s="4">
        <f>IF(H104+E105&gt;$C$8,$C$8-E105,H104)</f>
        <v>23853</v>
      </c>
      <c r="E105" s="4">
        <f t="shared" si="5"/>
        <v>13108</v>
      </c>
      <c r="F105" s="11">
        <f>IF(C105="","",IF(H104-D105&lt;=0,0,H104-D105))</f>
        <v>7841412</v>
      </c>
      <c r="G105" s="37"/>
      <c r="H105" s="11">
        <f t="shared" si="3"/>
        <v>7841412</v>
      </c>
      <c r="I105" s="8"/>
      <c r="J105" s="100"/>
      <c r="K105" s="100"/>
      <c r="L105" s="101"/>
    </row>
    <row r="106" spans="1:12" ht="13.5">
      <c r="A106" s="47"/>
      <c r="B106" s="23">
        <v>99</v>
      </c>
      <c r="C106" s="11">
        <f t="shared" si="4"/>
        <v>36961</v>
      </c>
      <c r="D106" s="4">
        <f>IF(H105+E106&gt;$C$8,$C$8-E106,H105)</f>
        <v>23892</v>
      </c>
      <c r="E106" s="4">
        <f t="shared" si="5"/>
        <v>13069</v>
      </c>
      <c r="F106" s="11">
        <f>IF(C106="","",IF(H105-D106&lt;=0,0,H105-D106))</f>
        <v>7817520</v>
      </c>
      <c r="G106" s="37"/>
      <c r="H106" s="11">
        <f t="shared" si="3"/>
        <v>7817520</v>
      </c>
      <c r="I106" s="8"/>
      <c r="J106" s="100"/>
      <c r="K106" s="100"/>
      <c r="L106" s="101"/>
    </row>
    <row r="107" spans="1:12" ht="13.5">
      <c r="A107" s="47"/>
      <c r="B107" s="23">
        <v>100</v>
      </c>
      <c r="C107" s="11">
        <f t="shared" si="4"/>
        <v>36961</v>
      </c>
      <c r="D107" s="4">
        <f>IF(H106+E107&gt;$C$8,$C$8-E107,H106)</f>
        <v>23932</v>
      </c>
      <c r="E107" s="4">
        <f t="shared" si="5"/>
        <v>13029</v>
      </c>
      <c r="F107" s="11">
        <f>IF(C107="","",IF(H106-D107&lt;=0,0,H106-D107))</f>
        <v>7793588</v>
      </c>
      <c r="G107" s="37"/>
      <c r="H107" s="11">
        <f t="shared" si="3"/>
        <v>7793588</v>
      </c>
      <c r="I107" s="8"/>
      <c r="J107" s="100"/>
      <c r="K107" s="100"/>
      <c r="L107" s="101"/>
    </row>
    <row r="108" spans="1:12" ht="13.5">
      <c r="A108" s="47"/>
      <c r="B108" s="23">
        <v>101</v>
      </c>
      <c r="C108" s="11">
        <f t="shared" si="4"/>
        <v>36961</v>
      </c>
      <c r="D108" s="4">
        <f>IF(H107+E108&gt;$C$8,$C$8-E108,H107)</f>
        <v>23972</v>
      </c>
      <c r="E108" s="4">
        <f t="shared" si="5"/>
        <v>12989</v>
      </c>
      <c r="F108" s="11">
        <f>IF(C108="","",IF(H107-D108&lt;=0,0,H107-D108))</f>
        <v>7769616</v>
      </c>
      <c r="G108" s="37"/>
      <c r="H108" s="11">
        <f t="shared" si="3"/>
        <v>7769616</v>
      </c>
      <c r="I108" s="8"/>
      <c r="J108" s="100"/>
      <c r="K108" s="100"/>
      <c r="L108" s="101"/>
    </row>
    <row r="109" spans="1:12" ht="13.5">
      <c r="A109" s="47"/>
      <c r="B109" s="23">
        <v>102</v>
      </c>
      <c r="C109" s="11">
        <f t="shared" si="4"/>
        <v>36961</v>
      </c>
      <c r="D109" s="4">
        <f>IF(H108+E109&gt;$C$8,$C$8-E109,H108)</f>
        <v>24012</v>
      </c>
      <c r="E109" s="4">
        <f t="shared" si="5"/>
        <v>12949</v>
      </c>
      <c r="F109" s="11">
        <f>IF(C109="","",IF(H108-D109&lt;=0,0,H108-D109))</f>
        <v>7745604</v>
      </c>
      <c r="G109" s="37"/>
      <c r="H109" s="11">
        <f t="shared" si="3"/>
        <v>7745604</v>
      </c>
      <c r="I109" s="8"/>
      <c r="J109" s="100"/>
      <c r="K109" s="100"/>
      <c r="L109" s="101"/>
    </row>
    <row r="110" spans="1:12" ht="13.5">
      <c r="A110" s="47"/>
      <c r="B110" s="23">
        <v>103</v>
      </c>
      <c r="C110" s="11">
        <f t="shared" si="4"/>
        <v>36961</v>
      </c>
      <c r="D110" s="4">
        <f>IF(H109+E110&gt;$C$8,$C$8-E110,H109)</f>
        <v>24052</v>
      </c>
      <c r="E110" s="4">
        <f t="shared" si="5"/>
        <v>12909</v>
      </c>
      <c r="F110" s="11">
        <f>IF(C110="","",IF(H109-D110&lt;=0,0,H109-D110))</f>
        <v>7721552</v>
      </c>
      <c r="G110" s="37"/>
      <c r="H110" s="11">
        <f t="shared" si="3"/>
        <v>7721552</v>
      </c>
      <c r="I110" s="8"/>
      <c r="J110" s="100"/>
      <c r="K110" s="100"/>
      <c r="L110" s="101"/>
    </row>
    <row r="111" spans="1:12" ht="13.5">
      <c r="A111" s="47"/>
      <c r="B111" s="23">
        <v>104</v>
      </c>
      <c r="C111" s="11">
        <f t="shared" si="4"/>
        <v>36961</v>
      </c>
      <c r="D111" s="4">
        <f>IF(H110+E111&gt;$C$8,$C$8-E111,H110)</f>
        <v>24092</v>
      </c>
      <c r="E111" s="4">
        <f t="shared" si="5"/>
        <v>12869</v>
      </c>
      <c r="F111" s="11">
        <f>IF(C111="","",IF(H110-D111&lt;=0,0,H110-D111))</f>
        <v>7697460</v>
      </c>
      <c r="G111" s="37"/>
      <c r="H111" s="11">
        <f t="shared" si="3"/>
        <v>7697460</v>
      </c>
      <c r="I111" s="8"/>
      <c r="J111" s="100"/>
      <c r="K111" s="100"/>
      <c r="L111" s="101"/>
    </row>
    <row r="112" spans="1:12" ht="13.5">
      <c r="A112" s="47"/>
      <c r="B112" s="23">
        <v>105</v>
      </c>
      <c r="C112" s="11">
        <f t="shared" si="4"/>
        <v>36961</v>
      </c>
      <c r="D112" s="4">
        <f>IF(H111+E112&gt;$C$8,$C$8-E112,H111)</f>
        <v>24132</v>
      </c>
      <c r="E112" s="4">
        <f t="shared" si="5"/>
        <v>12829</v>
      </c>
      <c r="F112" s="11">
        <f>IF(C112="","",IF(H111-D112&lt;=0,0,H111-D112))</f>
        <v>7673328</v>
      </c>
      <c r="G112" s="37"/>
      <c r="H112" s="11">
        <f t="shared" si="3"/>
        <v>7673328</v>
      </c>
      <c r="I112" s="8"/>
      <c r="J112" s="100"/>
      <c r="K112" s="100"/>
      <c r="L112" s="101"/>
    </row>
    <row r="113" spans="1:12" ht="13.5">
      <c r="A113" s="47"/>
      <c r="B113" s="23">
        <v>106</v>
      </c>
      <c r="C113" s="11">
        <f t="shared" si="4"/>
        <v>36961</v>
      </c>
      <c r="D113" s="4">
        <f>IF(H112+E113&gt;$C$8,$C$8-E113,H112)</f>
        <v>24173</v>
      </c>
      <c r="E113" s="4">
        <f t="shared" si="5"/>
        <v>12788</v>
      </c>
      <c r="F113" s="11">
        <f>IF(C113="","",IF(H112-D113&lt;=0,0,H112-D113))</f>
        <v>7649155</v>
      </c>
      <c r="G113" s="37"/>
      <c r="H113" s="11">
        <f t="shared" si="3"/>
        <v>7649155</v>
      </c>
      <c r="I113" s="8"/>
      <c r="J113" s="100"/>
      <c r="K113" s="100"/>
      <c r="L113" s="101"/>
    </row>
    <row r="114" spans="1:12" ht="13.5">
      <c r="A114" s="47"/>
      <c r="B114" s="23">
        <v>107</v>
      </c>
      <c r="C114" s="11">
        <f t="shared" si="4"/>
        <v>36961</v>
      </c>
      <c r="D114" s="4">
        <f>IF(H113+E114&gt;$C$8,$C$8-E114,H113)</f>
        <v>24213</v>
      </c>
      <c r="E114" s="4">
        <f t="shared" si="5"/>
        <v>12748</v>
      </c>
      <c r="F114" s="11">
        <f>IF(C114="","",IF(H113-D114&lt;=0,0,H113-D114))</f>
        <v>7624942</v>
      </c>
      <c r="G114" s="37"/>
      <c r="H114" s="11">
        <f t="shared" si="3"/>
        <v>7624942</v>
      </c>
      <c r="I114" s="8"/>
      <c r="J114" s="100"/>
      <c r="K114" s="100"/>
      <c r="L114" s="101"/>
    </row>
    <row r="115" spans="1:12" ht="14.25" thickBot="1">
      <c r="A115" s="47"/>
      <c r="B115" s="24">
        <v>108</v>
      </c>
      <c r="C115" s="19">
        <f t="shared" si="4"/>
        <v>36961</v>
      </c>
      <c r="D115" s="16">
        <f>IF(H114+E115&gt;$C$8,$C$8-E115,H114)</f>
        <v>24253</v>
      </c>
      <c r="E115" s="16">
        <f t="shared" si="5"/>
        <v>12708</v>
      </c>
      <c r="F115" s="19">
        <f>IF(C115="","",IF(H114-D115&lt;=0,0,H114-D115))</f>
        <v>7600689</v>
      </c>
      <c r="G115" s="38"/>
      <c r="H115" s="19">
        <f t="shared" si="3"/>
        <v>7600689</v>
      </c>
      <c r="I115" s="17"/>
      <c r="J115" s="16">
        <f>IF(H115&gt;30000000,ROUNDDOWN(30000000*0.5/100,0),ROUNDDOWN(H115*0.5/100,0))</f>
        <v>38003</v>
      </c>
      <c r="K115" s="16">
        <f>IF(H115&gt;25000000,ROUNDDOWN(25000000*0.5/100,0),ROUNDDOWN(H115*0.5/100,0))</f>
        <v>38003</v>
      </c>
      <c r="L115" s="17">
        <f>IF(H115&gt;20000000,ROUNDDOWN(20000000*0.5/100,0),ROUNDDOWN(H115*0.5/100,0))</f>
        <v>38003</v>
      </c>
    </row>
    <row r="116" spans="1:12" ht="13.5">
      <c r="A116" s="46">
        <v>10</v>
      </c>
      <c r="B116" s="25">
        <v>109</v>
      </c>
      <c r="C116" s="6">
        <f t="shared" si="4"/>
        <v>36961</v>
      </c>
      <c r="D116" s="6">
        <f>IF(H115+E116&gt;$C$8,$C$8-E116,H115)</f>
        <v>24294</v>
      </c>
      <c r="E116" s="6">
        <f t="shared" si="5"/>
        <v>12667</v>
      </c>
      <c r="F116" s="6">
        <f>IF(C116="","",IF(H115-D116&lt;=0,0,H115-D116))</f>
        <v>7576395</v>
      </c>
      <c r="G116" s="39"/>
      <c r="H116" s="6">
        <f t="shared" si="3"/>
        <v>7576395</v>
      </c>
      <c r="I116" s="7">
        <f>IF(H115="","",ROUNDDOWN(H115/1000000*2830,0))</f>
        <v>21509</v>
      </c>
      <c r="J116" s="102"/>
      <c r="K116" s="103"/>
      <c r="L116" s="104"/>
    </row>
    <row r="117" spans="1:12" ht="13.5">
      <c r="A117" s="47"/>
      <c r="B117" s="23">
        <v>110</v>
      </c>
      <c r="C117" s="11">
        <f t="shared" si="4"/>
        <v>36961</v>
      </c>
      <c r="D117" s="4">
        <f>IF(H116+E117&gt;$C$8,$C$8-E117,H116)</f>
        <v>24334</v>
      </c>
      <c r="E117" s="4">
        <f t="shared" si="5"/>
        <v>12627</v>
      </c>
      <c r="F117" s="11">
        <f>IF(C117="","",IF(H116-D117&lt;=0,0,H116-D117))</f>
        <v>7552061</v>
      </c>
      <c r="G117" s="37"/>
      <c r="H117" s="11">
        <f t="shared" si="3"/>
        <v>7552061</v>
      </c>
      <c r="I117" s="8"/>
      <c r="J117" s="105"/>
      <c r="K117" s="100"/>
      <c r="L117" s="101"/>
    </row>
    <row r="118" spans="1:12" ht="13.5">
      <c r="A118" s="47"/>
      <c r="B118" s="23">
        <v>111</v>
      </c>
      <c r="C118" s="11">
        <f t="shared" si="4"/>
        <v>36961</v>
      </c>
      <c r="D118" s="4">
        <f>IF(H117+E118&gt;$C$8,$C$8-E118,H117)</f>
        <v>24375</v>
      </c>
      <c r="E118" s="4">
        <f t="shared" si="5"/>
        <v>12586</v>
      </c>
      <c r="F118" s="11">
        <f>IF(C118="","",IF(H117-D118&lt;=0,0,H117-D118))</f>
        <v>7527686</v>
      </c>
      <c r="G118" s="37"/>
      <c r="H118" s="11">
        <f t="shared" si="3"/>
        <v>7527686</v>
      </c>
      <c r="I118" s="8"/>
      <c r="J118" s="105"/>
      <c r="K118" s="100"/>
      <c r="L118" s="101"/>
    </row>
    <row r="119" spans="1:12" ht="13.5">
      <c r="A119" s="47"/>
      <c r="B119" s="23">
        <v>112</v>
      </c>
      <c r="C119" s="11">
        <f t="shared" si="4"/>
        <v>36961</v>
      </c>
      <c r="D119" s="4">
        <f>IF(H118+E119&gt;$C$8,$C$8-E119,H118)</f>
        <v>24415</v>
      </c>
      <c r="E119" s="4">
        <f t="shared" si="5"/>
        <v>12546</v>
      </c>
      <c r="F119" s="11">
        <f>IF(C119="","",IF(H118-D119&lt;=0,0,H118-D119))</f>
        <v>7503271</v>
      </c>
      <c r="G119" s="37"/>
      <c r="H119" s="11">
        <f t="shared" si="3"/>
        <v>7503271</v>
      </c>
      <c r="I119" s="8"/>
      <c r="J119" s="105"/>
      <c r="K119" s="100"/>
      <c r="L119" s="101"/>
    </row>
    <row r="120" spans="1:12" ht="13.5">
      <c r="A120" s="47"/>
      <c r="B120" s="23">
        <v>113</v>
      </c>
      <c r="C120" s="11">
        <f t="shared" si="4"/>
        <v>36961</v>
      </c>
      <c r="D120" s="4">
        <f>IF(H119+E120&gt;$C$8,$C$8-E120,H119)</f>
        <v>24456</v>
      </c>
      <c r="E120" s="4">
        <f t="shared" si="5"/>
        <v>12505</v>
      </c>
      <c r="F120" s="11">
        <f>IF(C120="","",IF(H119-D120&lt;=0,0,H119-D120))</f>
        <v>7478815</v>
      </c>
      <c r="G120" s="37"/>
      <c r="H120" s="11">
        <f t="shared" si="3"/>
        <v>7478815</v>
      </c>
      <c r="I120" s="8"/>
      <c r="J120" s="105"/>
      <c r="K120" s="100"/>
      <c r="L120" s="101"/>
    </row>
    <row r="121" spans="1:12" ht="13.5">
      <c r="A121" s="47"/>
      <c r="B121" s="23">
        <v>114</v>
      </c>
      <c r="C121" s="11">
        <f t="shared" si="4"/>
        <v>36961</v>
      </c>
      <c r="D121" s="4">
        <f>IF(H120+E121&gt;$C$8,$C$8-E121,H120)</f>
        <v>24497</v>
      </c>
      <c r="E121" s="4">
        <f t="shared" si="5"/>
        <v>12464</v>
      </c>
      <c r="F121" s="11">
        <f>IF(C121="","",IF(H120-D121&lt;=0,0,H120-D121))</f>
        <v>7454318</v>
      </c>
      <c r="G121" s="37"/>
      <c r="H121" s="11">
        <f t="shared" si="3"/>
        <v>7454318</v>
      </c>
      <c r="I121" s="8"/>
      <c r="J121" s="105"/>
      <c r="K121" s="100"/>
      <c r="L121" s="101"/>
    </row>
    <row r="122" spans="1:12" ht="13.5">
      <c r="A122" s="47"/>
      <c r="B122" s="23">
        <v>115</v>
      </c>
      <c r="C122" s="11">
        <f t="shared" si="4"/>
        <v>36961</v>
      </c>
      <c r="D122" s="4">
        <f>IF(H121+E122&gt;$C$8,$C$8-E122,H121)</f>
        <v>24538</v>
      </c>
      <c r="E122" s="4">
        <f t="shared" si="5"/>
        <v>12423</v>
      </c>
      <c r="F122" s="11">
        <f>IF(C122="","",IF(H121-D122&lt;=0,0,H121-D122))</f>
        <v>7429780</v>
      </c>
      <c r="G122" s="37"/>
      <c r="H122" s="11">
        <f t="shared" si="3"/>
        <v>7429780</v>
      </c>
      <c r="I122" s="8"/>
      <c r="J122" s="105"/>
      <c r="K122" s="100"/>
      <c r="L122" s="101"/>
    </row>
    <row r="123" spans="1:12" ht="13.5">
      <c r="A123" s="47"/>
      <c r="B123" s="23">
        <v>116</v>
      </c>
      <c r="C123" s="11">
        <f t="shared" si="4"/>
        <v>36961</v>
      </c>
      <c r="D123" s="4">
        <f>IF(H122+E123&gt;$C$8,$C$8-E123,H122)</f>
        <v>24579</v>
      </c>
      <c r="E123" s="4">
        <f t="shared" si="5"/>
        <v>12382</v>
      </c>
      <c r="F123" s="11">
        <f>IF(C123="","",IF(H122-D123&lt;=0,0,H122-D123))</f>
        <v>7405201</v>
      </c>
      <c r="G123" s="37"/>
      <c r="H123" s="11">
        <f t="shared" si="3"/>
        <v>7405201</v>
      </c>
      <c r="I123" s="8"/>
      <c r="J123" s="105"/>
      <c r="K123" s="100"/>
      <c r="L123" s="101"/>
    </row>
    <row r="124" spans="1:12" ht="13.5">
      <c r="A124" s="47"/>
      <c r="B124" s="23">
        <v>117</v>
      </c>
      <c r="C124" s="11">
        <f t="shared" si="4"/>
        <v>36961</v>
      </c>
      <c r="D124" s="4">
        <f>IF(H123+E124&gt;$C$8,$C$8-E124,H123)</f>
        <v>24619</v>
      </c>
      <c r="E124" s="4">
        <f t="shared" si="5"/>
        <v>12342</v>
      </c>
      <c r="F124" s="11">
        <f>IF(C124="","",IF(H123-D124&lt;=0,0,H123-D124))</f>
        <v>7380582</v>
      </c>
      <c r="G124" s="37"/>
      <c r="H124" s="11">
        <f t="shared" si="3"/>
        <v>7380582</v>
      </c>
      <c r="I124" s="8"/>
      <c r="J124" s="105"/>
      <c r="K124" s="100"/>
      <c r="L124" s="101"/>
    </row>
    <row r="125" spans="1:12" ht="13.5">
      <c r="A125" s="47"/>
      <c r="B125" s="23">
        <v>118</v>
      </c>
      <c r="C125" s="11">
        <f t="shared" si="4"/>
        <v>36961</v>
      </c>
      <c r="D125" s="4">
        <f>IF(H124+E125&gt;$C$8,$C$8-E125,H124)</f>
        <v>24661</v>
      </c>
      <c r="E125" s="4">
        <f t="shared" si="5"/>
        <v>12300</v>
      </c>
      <c r="F125" s="11">
        <f>IF(C125="","",IF(H124-D125&lt;=0,0,H124-D125))</f>
        <v>7355921</v>
      </c>
      <c r="G125" s="37"/>
      <c r="H125" s="11">
        <f t="shared" si="3"/>
        <v>7355921</v>
      </c>
      <c r="I125" s="8"/>
      <c r="J125" s="105"/>
      <c r="K125" s="100"/>
      <c r="L125" s="101"/>
    </row>
    <row r="126" spans="1:12" ht="13.5">
      <c r="A126" s="47"/>
      <c r="B126" s="23">
        <v>119</v>
      </c>
      <c r="C126" s="11">
        <f t="shared" si="4"/>
        <v>36961</v>
      </c>
      <c r="D126" s="4">
        <f>IF(H125+E126&gt;$C$8,$C$8-E126,H125)</f>
        <v>24702</v>
      </c>
      <c r="E126" s="4">
        <f t="shared" si="5"/>
        <v>12259</v>
      </c>
      <c r="F126" s="11">
        <f>IF(C126="","",IF(H125-D126&lt;=0,0,H125-D126))</f>
        <v>7331219</v>
      </c>
      <c r="G126" s="37"/>
      <c r="H126" s="11">
        <f t="shared" si="3"/>
        <v>7331219</v>
      </c>
      <c r="I126" s="8"/>
      <c r="J126" s="105"/>
      <c r="K126" s="100"/>
      <c r="L126" s="101"/>
    </row>
    <row r="127" spans="1:12" ht="14.25" thickBot="1">
      <c r="A127" s="48"/>
      <c r="B127" s="26">
        <v>120</v>
      </c>
      <c r="C127" s="20">
        <f t="shared" si="4"/>
        <v>36961</v>
      </c>
      <c r="D127" s="9">
        <f>IF(H126+E127&gt;$C$8,$C$8-E127,H126)</f>
        <v>24743</v>
      </c>
      <c r="E127" s="9">
        <f t="shared" si="5"/>
        <v>12218</v>
      </c>
      <c r="F127" s="20">
        <f>IF(C127="","",IF(H126-D127&lt;=0,0,H126-D127))</f>
        <v>7306476</v>
      </c>
      <c r="G127" s="40"/>
      <c r="H127" s="20">
        <f t="shared" si="3"/>
        <v>7306476</v>
      </c>
      <c r="I127" s="10"/>
      <c r="J127" s="106">
        <f>IF(H127&gt;30000000,ROUNDDOWN(30000000*0.5/100,0),ROUNDDOWN(H127*0.5/100,0))</f>
        <v>36532</v>
      </c>
      <c r="K127" s="9">
        <f>IF(H127&gt;25000000,ROUNDDOWN(25000000*0.5/100,0),ROUNDDOWN(H127*0.5/100,0))</f>
        <v>36532</v>
      </c>
      <c r="L127" s="10">
        <f>IF(H127&gt;20000000,ROUNDDOWN(20000000*0.5/100,0),ROUNDDOWN(H127*0.5/100,0))</f>
        <v>36532</v>
      </c>
    </row>
    <row r="128" spans="1:12" ht="13.5">
      <c r="A128" s="47">
        <v>11</v>
      </c>
      <c r="B128" s="22">
        <v>121</v>
      </c>
      <c r="C128" s="11">
        <f t="shared" si="4"/>
        <v>36961</v>
      </c>
      <c r="D128" s="11">
        <f>IF(H127+E128&gt;$C$8,$C$8-E128,H127)</f>
        <v>24784</v>
      </c>
      <c r="E128" s="11">
        <f t="shared" si="5"/>
        <v>12177</v>
      </c>
      <c r="F128" s="11">
        <f>IF(C128="","",IF(H127-D128&lt;=0,0,H127-D128))</f>
        <v>7281692</v>
      </c>
      <c r="G128" s="36"/>
      <c r="H128" s="11">
        <f t="shared" si="3"/>
        <v>7281692</v>
      </c>
      <c r="I128" s="12">
        <f>IF(H127="","",ROUNDDOWN(H127/1000000*2830,0))</f>
        <v>20677</v>
      </c>
      <c r="J128" s="98"/>
      <c r="K128" s="98"/>
      <c r="L128" s="99"/>
    </row>
    <row r="129" spans="1:12" ht="13.5">
      <c r="A129" s="47"/>
      <c r="B129" s="23">
        <v>122</v>
      </c>
      <c r="C129" s="11">
        <f t="shared" si="4"/>
        <v>36961</v>
      </c>
      <c r="D129" s="4">
        <f>IF(H128+E129&gt;$C$8,$C$8-E129,H128)</f>
        <v>24825</v>
      </c>
      <c r="E129" s="4">
        <f t="shared" si="5"/>
        <v>12136</v>
      </c>
      <c r="F129" s="11">
        <f>IF(C129="","",IF(H128-D129&lt;=0,0,H128-D129))</f>
        <v>7256867</v>
      </c>
      <c r="G129" s="37"/>
      <c r="H129" s="11">
        <f t="shared" si="3"/>
        <v>7256867</v>
      </c>
      <c r="I129" s="8"/>
      <c r="J129" s="100"/>
      <c r="K129" s="100"/>
      <c r="L129" s="101"/>
    </row>
    <row r="130" spans="1:12" ht="13.5">
      <c r="A130" s="47"/>
      <c r="B130" s="23">
        <v>123</v>
      </c>
      <c r="C130" s="11">
        <f t="shared" si="4"/>
        <v>36961</v>
      </c>
      <c r="D130" s="4">
        <f>IF(H129+E130&gt;$C$8,$C$8-E130,H129)</f>
        <v>24867</v>
      </c>
      <c r="E130" s="4">
        <f t="shared" si="5"/>
        <v>12094</v>
      </c>
      <c r="F130" s="11">
        <f>IF(C130="","",IF(H129-D130&lt;=0,0,H129-D130))</f>
        <v>7232000</v>
      </c>
      <c r="G130" s="37"/>
      <c r="H130" s="11">
        <f t="shared" si="3"/>
        <v>7232000</v>
      </c>
      <c r="I130" s="8"/>
      <c r="J130" s="100"/>
      <c r="K130" s="100"/>
      <c r="L130" s="101"/>
    </row>
    <row r="131" spans="1:12" ht="13.5">
      <c r="A131" s="47"/>
      <c r="B131" s="23">
        <v>124</v>
      </c>
      <c r="C131" s="11">
        <f t="shared" si="4"/>
        <v>36961</v>
      </c>
      <c r="D131" s="4">
        <f>IF(H130+E131&gt;$C$8,$C$8-E131,H130)</f>
        <v>24908</v>
      </c>
      <c r="E131" s="4">
        <f t="shared" si="5"/>
        <v>12053</v>
      </c>
      <c r="F131" s="11">
        <f>IF(C131="","",IF(H130-D131&lt;=0,0,H130-D131))</f>
        <v>7207092</v>
      </c>
      <c r="G131" s="37"/>
      <c r="H131" s="11">
        <f t="shared" si="3"/>
        <v>7207092</v>
      </c>
      <c r="I131" s="8"/>
      <c r="J131" s="100"/>
      <c r="K131" s="100"/>
      <c r="L131" s="101"/>
    </row>
    <row r="132" spans="1:12" ht="13.5">
      <c r="A132" s="47"/>
      <c r="B132" s="23">
        <v>125</v>
      </c>
      <c r="C132" s="11">
        <f t="shared" si="4"/>
        <v>36961</v>
      </c>
      <c r="D132" s="4">
        <f>IF(H131+E132&gt;$C$8,$C$8-E132,H131)</f>
        <v>24950</v>
      </c>
      <c r="E132" s="4">
        <f t="shared" si="5"/>
        <v>12011</v>
      </c>
      <c r="F132" s="11">
        <f>IF(C132="","",IF(H131-D132&lt;=0,0,H131-D132))</f>
        <v>7182142</v>
      </c>
      <c r="G132" s="37"/>
      <c r="H132" s="11">
        <f t="shared" si="3"/>
        <v>7182142</v>
      </c>
      <c r="I132" s="8"/>
      <c r="J132" s="100"/>
      <c r="K132" s="100"/>
      <c r="L132" s="101"/>
    </row>
    <row r="133" spans="1:12" ht="13.5">
      <c r="A133" s="47"/>
      <c r="B133" s="23">
        <v>126</v>
      </c>
      <c r="C133" s="11">
        <f t="shared" si="4"/>
        <v>36961</v>
      </c>
      <c r="D133" s="4">
        <f>IF(H132+E133&gt;$C$8,$C$8-E133,H132)</f>
        <v>24991</v>
      </c>
      <c r="E133" s="4">
        <f t="shared" si="5"/>
        <v>11970</v>
      </c>
      <c r="F133" s="11">
        <f>IF(C133="","",IF(H132-D133&lt;=0,0,H132-D133))</f>
        <v>7157151</v>
      </c>
      <c r="G133" s="37"/>
      <c r="H133" s="11">
        <f t="shared" si="3"/>
        <v>7157151</v>
      </c>
      <c r="I133" s="8"/>
      <c r="J133" s="100"/>
      <c r="K133" s="100"/>
      <c r="L133" s="101"/>
    </row>
    <row r="134" spans="1:12" ht="13.5">
      <c r="A134" s="47"/>
      <c r="B134" s="23">
        <v>127</v>
      </c>
      <c r="C134" s="11">
        <f t="shared" si="4"/>
        <v>36961</v>
      </c>
      <c r="D134" s="4">
        <f>IF(H133+E134&gt;$C$8,$C$8-E134,H133)</f>
        <v>25033</v>
      </c>
      <c r="E134" s="4">
        <f t="shared" si="5"/>
        <v>11928</v>
      </c>
      <c r="F134" s="11">
        <f>IF(C134="","",IF(H133-D134&lt;=0,0,H133-D134))</f>
        <v>7132118</v>
      </c>
      <c r="G134" s="37"/>
      <c r="H134" s="11">
        <f t="shared" si="3"/>
        <v>7132118</v>
      </c>
      <c r="I134" s="8"/>
      <c r="J134" s="100"/>
      <c r="K134" s="100"/>
      <c r="L134" s="101"/>
    </row>
    <row r="135" spans="1:12" ht="13.5">
      <c r="A135" s="47"/>
      <c r="B135" s="23">
        <v>128</v>
      </c>
      <c r="C135" s="11">
        <f t="shared" si="4"/>
        <v>36961</v>
      </c>
      <c r="D135" s="4">
        <f>IF(H134+E135&gt;$C$8,$C$8-E135,H134)</f>
        <v>25075</v>
      </c>
      <c r="E135" s="4">
        <f t="shared" si="5"/>
        <v>11886</v>
      </c>
      <c r="F135" s="11">
        <f>IF(C135="","",IF(H134-D135&lt;=0,0,H134-D135))</f>
        <v>7107043</v>
      </c>
      <c r="G135" s="37"/>
      <c r="H135" s="11">
        <f t="shared" si="3"/>
        <v>7107043</v>
      </c>
      <c r="I135" s="8"/>
      <c r="J135" s="100"/>
      <c r="K135" s="100"/>
      <c r="L135" s="101"/>
    </row>
    <row r="136" spans="1:12" ht="13.5">
      <c r="A136" s="47"/>
      <c r="B136" s="23">
        <v>129</v>
      </c>
      <c r="C136" s="11">
        <f t="shared" si="4"/>
        <v>36961</v>
      </c>
      <c r="D136" s="4">
        <f>IF(H135+E136&gt;$C$8,$C$8-E136,H135)</f>
        <v>25116</v>
      </c>
      <c r="E136" s="4">
        <f t="shared" si="5"/>
        <v>11845</v>
      </c>
      <c r="F136" s="11">
        <f>IF(C136="","",IF(H135-D136&lt;=0,0,H135-D136))</f>
        <v>7081927</v>
      </c>
      <c r="G136" s="37"/>
      <c r="H136" s="11">
        <f t="shared" si="3"/>
        <v>7081927</v>
      </c>
      <c r="I136" s="8"/>
      <c r="J136" s="100"/>
      <c r="K136" s="100"/>
      <c r="L136" s="101"/>
    </row>
    <row r="137" spans="1:12" ht="13.5">
      <c r="A137" s="47"/>
      <c r="B137" s="23">
        <v>130</v>
      </c>
      <c r="C137" s="11">
        <f t="shared" si="4"/>
        <v>36961</v>
      </c>
      <c r="D137" s="4">
        <f>IF(H136+E137&gt;$C$8,$C$8-E137,H136)</f>
        <v>25158</v>
      </c>
      <c r="E137" s="4">
        <f t="shared" si="5"/>
        <v>11803</v>
      </c>
      <c r="F137" s="11">
        <f>IF(C137="","",IF(H136-D137&lt;=0,0,H136-D137))</f>
        <v>7056769</v>
      </c>
      <c r="G137" s="37"/>
      <c r="H137" s="11">
        <f aca="true" t="shared" si="6" ref="H137:H200">IF(F137-G137&lt;0,0,F137-G137)</f>
        <v>7056769</v>
      </c>
      <c r="I137" s="8"/>
      <c r="J137" s="100"/>
      <c r="K137" s="100"/>
      <c r="L137" s="101"/>
    </row>
    <row r="138" spans="1:12" ht="13.5">
      <c r="A138" s="47"/>
      <c r="B138" s="23">
        <v>131</v>
      </c>
      <c r="C138" s="11">
        <f aca="true" t="shared" si="7" ref="C138:C201">IF(D138=0,0,D138+E138)</f>
        <v>36961</v>
      </c>
      <c r="D138" s="4">
        <f>IF(H137+E138&gt;$C$8,$C$8-E138,H137)</f>
        <v>25200</v>
      </c>
      <c r="E138" s="4">
        <f aca="true" t="shared" si="8" ref="E138:E201">IF(H137&gt;0,INT(H137*$E$4/12),0)</f>
        <v>11761</v>
      </c>
      <c r="F138" s="11">
        <f>IF(C138="","",IF(H137-D138&lt;=0,0,H137-D138))</f>
        <v>7031569</v>
      </c>
      <c r="G138" s="37"/>
      <c r="H138" s="11">
        <f t="shared" si="6"/>
        <v>7031569</v>
      </c>
      <c r="I138" s="8"/>
      <c r="J138" s="100"/>
      <c r="K138" s="100"/>
      <c r="L138" s="101"/>
    </row>
    <row r="139" spans="1:12" ht="14.25" thickBot="1">
      <c r="A139" s="47"/>
      <c r="B139" s="24">
        <v>132</v>
      </c>
      <c r="C139" s="19">
        <f t="shared" si="7"/>
        <v>36961</v>
      </c>
      <c r="D139" s="16">
        <f>IF(H138+E139&gt;$C$8,$C$8-E139,H138)</f>
        <v>25242</v>
      </c>
      <c r="E139" s="16">
        <f t="shared" si="8"/>
        <v>11719</v>
      </c>
      <c r="F139" s="19">
        <f>IF(C139="","",IF(H138-D139&lt;=0,0,H138-D139))</f>
        <v>7006327</v>
      </c>
      <c r="G139" s="38"/>
      <c r="H139" s="19">
        <f t="shared" si="6"/>
        <v>7006327</v>
      </c>
      <c r="I139" s="17"/>
      <c r="J139" s="107"/>
      <c r="K139" s="107"/>
      <c r="L139" s="108"/>
    </row>
    <row r="140" spans="1:12" ht="13.5">
      <c r="A140" s="46">
        <v>12</v>
      </c>
      <c r="B140" s="25">
        <v>133</v>
      </c>
      <c r="C140" s="6">
        <f t="shared" si="7"/>
        <v>36961</v>
      </c>
      <c r="D140" s="6">
        <f>IF(H139+E140&gt;$C$8,$C$8-E140,H139)</f>
        <v>25284</v>
      </c>
      <c r="E140" s="6">
        <f t="shared" si="8"/>
        <v>11677</v>
      </c>
      <c r="F140" s="6">
        <f>IF(C140="","",IF(H139-D140&lt;=0,0,H139-D140))</f>
        <v>6981043</v>
      </c>
      <c r="G140" s="39"/>
      <c r="H140" s="6">
        <f t="shared" si="6"/>
        <v>6981043</v>
      </c>
      <c r="I140" s="7">
        <f>IF(H139="","",ROUNDDOWN(H139/1000000*2830,0))</f>
        <v>19827</v>
      </c>
      <c r="J140" s="102"/>
      <c r="K140" s="103"/>
      <c r="L140" s="104"/>
    </row>
    <row r="141" spans="1:12" ht="13.5">
      <c r="A141" s="47"/>
      <c r="B141" s="23">
        <v>134</v>
      </c>
      <c r="C141" s="11">
        <f t="shared" si="7"/>
        <v>36961</v>
      </c>
      <c r="D141" s="4">
        <f>IF(H140+E141&gt;$C$8,$C$8-E141,H140)</f>
        <v>25326</v>
      </c>
      <c r="E141" s="4">
        <f t="shared" si="8"/>
        <v>11635</v>
      </c>
      <c r="F141" s="11">
        <f>IF(C141="","",IF(H140-D141&lt;=0,0,H140-D141))</f>
        <v>6955717</v>
      </c>
      <c r="G141" s="37"/>
      <c r="H141" s="11">
        <f t="shared" si="6"/>
        <v>6955717</v>
      </c>
      <c r="I141" s="8"/>
      <c r="J141" s="105"/>
      <c r="K141" s="100"/>
      <c r="L141" s="101"/>
    </row>
    <row r="142" spans="1:12" ht="13.5">
      <c r="A142" s="47"/>
      <c r="B142" s="23">
        <v>135</v>
      </c>
      <c r="C142" s="11">
        <f t="shared" si="7"/>
        <v>36961</v>
      </c>
      <c r="D142" s="4">
        <f>IF(H141+E142&gt;$C$8,$C$8-E142,H141)</f>
        <v>25369</v>
      </c>
      <c r="E142" s="4">
        <f t="shared" si="8"/>
        <v>11592</v>
      </c>
      <c r="F142" s="11">
        <f>IF(C142="","",IF(H141-D142&lt;=0,0,H141-D142))</f>
        <v>6930348</v>
      </c>
      <c r="G142" s="37"/>
      <c r="H142" s="11">
        <f t="shared" si="6"/>
        <v>6930348</v>
      </c>
      <c r="I142" s="8"/>
      <c r="J142" s="105"/>
      <c r="K142" s="100"/>
      <c r="L142" s="101"/>
    </row>
    <row r="143" spans="1:12" ht="13.5">
      <c r="A143" s="47"/>
      <c r="B143" s="23">
        <v>136</v>
      </c>
      <c r="C143" s="11">
        <f t="shared" si="7"/>
        <v>36961</v>
      </c>
      <c r="D143" s="4">
        <f>IF(H142+E143&gt;$C$8,$C$8-E143,H142)</f>
        <v>25411</v>
      </c>
      <c r="E143" s="4">
        <f t="shared" si="8"/>
        <v>11550</v>
      </c>
      <c r="F143" s="11">
        <f>IF(C143="","",IF(H142-D143&lt;=0,0,H142-D143))</f>
        <v>6904937</v>
      </c>
      <c r="G143" s="37"/>
      <c r="H143" s="11">
        <f t="shared" si="6"/>
        <v>6904937</v>
      </c>
      <c r="I143" s="8"/>
      <c r="J143" s="105"/>
      <c r="K143" s="100"/>
      <c r="L143" s="101"/>
    </row>
    <row r="144" spans="1:12" ht="13.5">
      <c r="A144" s="47"/>
      <c r="B144" s="23">
        <v>137</v>
      </c>
      <c r="C144" s="11">
        <f t="shared" si="7"/>
        <v>36961</v>
      </c>
      <c r="D144" s="4">
        <f>IF(H143+E144&gt;$C$8,$C$8-E144,H143)</f>
        <v>25453</v>
      </c>
      <c r="E144" s="4">
        <f t="shared" si="8"/>
        <v>11508</v>
      </c>
      <c r="F144" s="11">
        <f>IF(C144="","",IF(H143-D144&lt;=0,0,H143-D144))</f>
        <v>6879484</v>
      </c>
      <c r="G144" s="37"/>
      <c r="H144" s="11">
        <f t="shared" si="6"/>
        <v>6879484</v>
      </c>
      <c r="I144" s="8"/>
      <c r="J144" s="105"/>
      <c r="K144" s="100"/>
      <c r="L144" s="101"/>
    </row>
    <row r="145" spans="1:12" ht="13.5">
      <c r="A145" s="47"/>
      <c r="B145" s="23">
        <v>138</v>
      </c>
      <c r="C145" s="11">
        <f t="shared" si="7"/>
        <v>36961</v>
      </c>
      <c r="D145" s="4">
        <f>IF(H144+E145&gt;$C$8,$C$8-E145,H144)</f>
        <v>25496</v>
      </c>
      <c r="E145" s="4">
        <f t="shared" si="8"/>
        <v>11465</v>
      </c>
      <c r="F145" s="11">
        <f>IF(C145="","",IF(H144-D145&lt;=0,0,H144-D145))</f>
        <v>6853988</v>
      </c>
      <c r="G145" s="37"/>
      <c r="H145" s="11">
        <f t="shared" si="6"/>
        <v>6853988</v>
      </c>
      <c r="I145" s="8"/>
      <c r="J145" s="105"/>
      <c r="K145" s="100"/>
      <c r="L145" s="101"/>
    </row>
    <row r="146" spans="1:12" ht="13.5">
      <c r="A146" s="47"/>
      <c r="B146" s="23">
        <v>139</v>
      </c>
      <c r="C146" s="11">
        <f t="shared" si="7"/>
        <v>36961</v>
      </c>
      <c r="D146" s="4">
        <f>IF(H145+E146&gt;$C$8,$C$8-E146,H145)</f>
        <v>25538</v>
      </c>
      <c r="E146" s="4">
        <f t="shared" si="8"/>
        <v>11423</v>
      </c>
      <c r="F146" s="11">
        <f>IF(C146="","",IF(H145-D146&lt;=0,0,H145-D146))</f>
        <v>6828450</v>
      </c>
      <c r="G146" s="37"/>
      <c r="H146" s="11">
        <f t="shared" si="6"/>
        <v>6828450</v>
      </c>
      <c r="I146" s="8"/>
      <c r="J146" s="105"/>
      <c r="K146" s="100"/>
      <c r="L146" s="101"/>
    </row>
    <row r="147" spans="1:12" ht="13.5">
      <c r="A147" s="47"/>
      <c r="B147" s="23">
        <v>140</v>
      </c>
      <c r="C147" s="11">
        <f t="shared" si="7"/>
        <v>36961</v>
      </c>
      <c r="D147" s="4">
        <f>IF(H146+E147&gt;$C$8,$C$8-E147,H146)</f>
        <v>25581</v>
      </c>
      <c r="E147" s="4">
        <f t="shared" si="8"/>
        <v>11380</v>
      </c>
      <c r="F147" s="11">
        <f>IF(C147="","",IF(H146-D147&lt;=0,0,H146-D147))</f>
        <v>6802869</v>
      </c>
      <c r="G147" s="37"/>
      <c r="H147" s="11">
        <f t="shared" si="6"/>
        <v>6802869</v>
      </c>
      <c r="I147" s="8"/>
      <c r="J147" s="105"/>
      <c r="K147" s="100"/>
      <c r="L147" s="101"/>
    </row>
    <row r="148" spans="1:12" ht="13.5">
      <c r="A148" s="47"/>
      <c r="B148" s="23">
        <v>141</v>
      </c>
      <c r="C148" s="11">
        <f t="shared" si="7"/>
        <v>36961</v>
      </c>
      <c r="D148" s="4">
        <f>IF(H147+E148&gt;$C$8,$C$8-E148,H147)</f>
        <v>25623</v>
      </c>
      <c r="E148" s="4">
        <f t="shared" si="8"/>
        <v>11338</v>
      </c>
      <c r="F148" s="11">
        <f>IF(C148="","",IF(H147-D148&lt;=0,0,H147-D148))</f>
        <v>6777246</v>
      </c>
      <c r="G148" s="37"/>
      <c r="H148" s="11">
        <f t="shared" si="6"/>
        <v>6777246</v>
      </c>
      <c r="I148" s="8"/>
      <c r="J148" s="105"/>
      <c r="K148" s="100"/>
      <c r="L148" s="101"/>
    </row>
    <row r="149" spans="1:12" ht="13.5">
      <c r="A149" s="47"/>
      <c r="B149" s="23">
        <v>142</v>
      </c>
      <c r="C149" s="11">
        <f t="shared" si="7"/>
        <v>36961</v>
      </c>
      <c r="D149" s="4">
        <f>IF(H148+E149&gt;$C$8,$C$8-E149,H148)</f>
        <v>25666</v>
      </c>
      <c r="E149" s="4">
        <f t="shared" si="8"/>
        <v>11295</v>
      </c>
      <c r="F149" s="11">
        <f>IF(C149="","",IF(H148-D149&lt;=0,0,H148-D149))</f>
        <v>6751580</v>
      </c>
      <c r="G149" s="37"/>
      <c r="H149" s="11">
        <f t="shared" si="6"/>
        <v>6751580</v>
      </c>
      <c r="I149" s="8"/>
      <c r="J149" s="105"/>
      <c r="K149" s="100"/>
      <c r="L149" s="101"/>
    </row>
    <row r="150" spans="1:12" ht="13.5">
      <c r="A150" s="47"/>
      <c r="B150" s="23">
        <v>143</v>
      </c>
      <c r="C150" s="11">
        <f t="shared" si="7"/>
        <v>36961</v>
      </c>
      <c r="D150" s="4">
        <f>IF(H149+E150&gt;$C$8,$C$8-E150,H149)</f>
        <v>25709</v>
      </c>
      <c r="E150" s="4">
        <f t="shared" si="8"/>
        <v>11252</v>
      </c>
      <c r="F150" s="11">
        <f>IF(C150="","",IF(H149-D150&lt;=0,0,H149-D150))</f>
        <v>6725871</v>
      </c>
      <c r="G150" s="37"/>
      <c r="H150" s="11">
        <f t="shared" si="6"/>
        <v>6725871</v>
      </c>
      <c r="I150" s="8"/>
      <c r="J150" s="105"/>
      <c r="K150" s="100"/>
      <c r="L150" s="101"/>
    </row>
    <row r="151" spans="1:12" ht="14.25" thickBot="1">
      <c r="A151" s="48"/>
      <c r="B151" s="26">
        <v>144</v>
      </c>
      <c r="C151" s="20">
        <f t="shared" si="7"/>
        <v>36961</v>
      </c>
      <c r="D151" s="9">
        <f>IF(H150+E151&gt;$C$8,$C$8-E151,H150)</f>
        <v>25752</v>
      </c>
      <c r="E151" s="9">
        <f t="shared" si="8"/>
        <v>11209</v>
      </c>
      <c r="F151" s="20">
        <f>IF(C151="","",IF(H150-D151&lt;=0,0,H150-D151))</f>
        <v>6700119</v>
      </c>
      <c r="G151" s="40"/>
      <c r="H151" s="20">
        <f t="shared" si="6"/>
        <v>6700119</v>
      </c>
      <c r="I151" s="10"/>
      <c r="J151" s="109"/>
      <c r="K151" s="110"/>
      <c r="L151" s="111"/>
    </row>
    <row r="152" spans="1:12" ht="13.5">
      <c r="A152" s="47">
        <v>13</v>
      </c>
      <c r="B152" s="22">
        <v>145</v>
      </c>
      <c r="C152" s="11">
        <f t="shared" si="7"/>
        <v>36961</v>
      </c>
      <c r="D152" s="11">
        <f>IF(H151+E152&gt;$C$8,$C$8-E152,H151)</f>
        <v>25795</v>
      </c>
      <c r="E152" s="11">
        <f t="shared" si="8"/>
        <v>11166</v>
      </c>
      <c r="F152" s="11">
        <f>IF(C152="","",IF(H151-D152&lt;=0,0,H151-D152))</f>
        <v>6674324</v>
      </c>
      <c r="G152" s="36"/>
      <c r="H152" s="11">
        <f t="shared" si="6"/>
        <v>6674324</v>
      </c>
      <c r="I152" s="12">
        <f>IF(H151="","",ROUNDDOWN(H151/1000000*2830,0))</f>
        <v>18961</v>
      </c>
      <c r="J152" s="98"/>
      <c r="K152" s="98"/>
      <c r="L152" s="99"/>
    </row>
    <row r="153" spans="1:12" ht="13.5">
      <c r="A153" s="47"/>
      <c r="B153" s="23">
        <v>146</v>
      </c>
      <c r="C153" s="11">
        <f t="shared" si="7"/>
        <v>36961</v>
      </c>
      <c r="D153" s="4">
        <f>IF(H152+E153&gt;$C$8,$C$8-E153,H152)</f>
        <v>25838</v>
      </c>
      <c r="E153" s="4">
        <f t="shared" si="8"/>
        <v>11123</v>
      </c>
      <c r="F153" s="11">
        <f>IF(C153="","",IF(H152-D153&lt;=0,0,H152-D153))</f>
        <v>6648486</v>
      </c>
      <c r="G153" s="37"/>
      <c r="H153" s="11">
        <f t="shared" si="6"/>
        <v>6648486</v>
      </c>
      <c r="I153" s="8"/>
      <c r="J153" s="100"/>
      <c r="K153" s="100"/>
      <c r="L153" s="101"/>
    </row>
    <row r="154" spans="1:12" ht="13.5">
      <c r="A154" s="47"/>
      <c r="B154" s="23">
        <v>147</v>
      </c>
      <c r="C154" s="11">
        <f t="shared" si="7"/>
        <v>36961</v>
      </c>
      <c r="D154" s="4">
        <f>IF(H153+E154&gt;$C$8,$C$8-E154,H153)</f>
        <v>25881</v>
      </c>
      <c r="E154" s="4">
        <f t="shared" si="8"/>
        <v>11080</v>
      </c>
      <c r="F154" s="11">
        <f>IF(C154="","",IF(H153-D154&lt;=0,0,H153-D154))</f>
        <v>6622605</v>
      </c>
      <c r="G154" s="37"/>
      <c r="H154" s="11">
        <f t="shared" si="6"/>
        <v>6622605</v>
      </c>
      <c r="I154" s="8"/>
      <c r="J154" s="100"/>
      <c r="K154" s="100"/>
      <c r="L154" s="101"/>
    </row>
    <row r="155" spans="1:12" ht="13.5">
      <c r="A155" s="47"/>
      <c r="B155" s="23">
        <v>148</v>
      </c>
      <c r="C155" s="11">
        <f t="shared" si="7"/>
        <v>36961</v>
      </c>
      <c r="D155" s="4">
        <f>IF(H154+E155&gt;$C$8,$C$8-E155,H154)</f>
        <v>25924</v>
      </c>
      <c r="E155" s="4">
        <f t="shared" si="8"/>
        <v>11037</v>
      </c>
      <c r="F155" s="11">
        <f>IF(C155="","",IF(H154-D155&lt;=0,0,H154-D155))</f>
        <v>6596681</v>
      </c>
      <c r="G155" s="37"/>
      <c r="H155" s="11">
        <f t="shared" si="6"/>
        <v>6596681</v>
      </c>
      <c r="I155" s="8"/>
      <c r="J155" s="100"/>
      <c r="K155" s="100"/>
      <c r="L155" s="101"/>
    </row>
    <row r="156" spans="1:12" ht="13.5">
      <c r="A156" s="47"/>
      <c r="B156" s="23">
        <v>149</v>
      </c>
      <c r="C156" s="11">
        <f t="shared" si="7"/>
        <v>36961</v>
      </c>
      <c r="D156" s="4">
        <f>IF(H155+E156&gt;$C$8,$C$8-E156,H155)</f>
        <v>25967</v>
      </c>
      <c r="E156" s="4">
        <f t="shared" si="8"/>
        <v>10994</v>
      </c>
      <c r="F156" s="11">
        <f>IF(C156="","",IF(H155-D156&lt;=0,0,H155-D156))</f>
        <v>6570714</v>
      </c>
      <c r="G156" s="37"/>
      <c r="H156" s="11">
        <f t="shared" si="6"/>
        <v>6570714</v>
      </c>
      <c r="I156" s="8"/>
      <c r="J156" s="100"/>
      <c r="K156" s="100"/>
      <c r="L156" s="101"/>
    </row>
    <row r="157" spans="1:12" ht="13.5">
      <c r="A157" s="47"/>
      <c r="B157" s="23">
        <v>150</v>
      </c>
      <c r="C157" s="11">
        <f t="shared" si="7"/>
        <v>36961</v>
      </c>
      <c r="D157" s="4">
        <f>IF(H156+E157&gt;$C$8,$C$8-E157,H156)</f>
        <v>26010</v>
      </c>
      <c r="E157" s="4">
        <f t="shared" si="8"/>
        <v>10951</v>
      </c>
      <c r="F157" s="11">
        <f>IF(C157="","",IF(H156-D157&lt;=0,0,H156-D157))</f>
        <v>6544704</v>
      </c>
      <c r="G157" s="37"/>
      <c r="H157" s="11">
        <f t="shared" si="6"/>
        <v>6544704</v>
      </c>
      <c r="I157" s="8"/>
      <c r="J157" s="100"/>
      <c r="K157" s="100"/>
      <c r="L157" s="101"/>
    </row>
    <row r="158" spans="1:12" ht="13.5">
      <c r="A158" s="47"/>
      <c r="B158" s="23">
        <v>151</v>
      </c>
      <c r="C158" s="11">
        <f t="shared" si="7"/>
        <v>36961</v>
      </c>
      <c r="D158" s="4">
        <f>IF(H157+E158&gt;$C$8,$C$8-E158,H157)</f>
        <v>26054</v>
      </c>
      <c r="E158" s="4">
        <f t="shared" si="8"/>
        <v>10907</v>
      </c>
      <c r="F158" s="11">
        <f>IF(C158="","",IF(H157-D158&lt;=0,0,H157-D158))</f>
        <v>6518650</v>
      </c>
      <c r="G158" s="37"/>
      <c r="H158" s="11">
        <f t="shared" si="6"/>
        <v>6518650</v>
      </c>
      <c r="I158" s="8"/>
      <c r="J158" s="100"/>
      <c r="K158" s="100"/>
      <c r="L158" s="101"/>
    </row>
    <row r="159" spans="1:12" ht="13.5">
      <c r="A159" s="47"/>
      <c r="B159" s="23">
        <v>152</v>
      </c>
      <c r="C159" s="11">
        <f t="shared" si="7"/>
        <v>36961</v>
      </c>
      <c r="D159" s="4">
        <f>IF(H158+E159&gt;$C$8,$C$8-E159,H158)</f>
        <v>26097</v>
      </c>
      <c r="E159" s="4">
        <f t="shared" si="8"/>
        <v>10864</v>
      </c>
      <c r="F159" s="11">
        <f>IF(C159="","",IF(H158-D159&lt;=0,0,H158-D159))</f>
        <v>6492553</v>
      </c>
      <c r="G159" s="37"/>
      <c r="H159" s="11">
        <f t="shared" si="6"/>
        <v>6492553</v>
      </c>
      <c r="I159" s="8"/>
      <c r="J159" s="100"/>
      <c r="K159" s="100"/>
      <c r="L159" s="101"/>
    </row>
    <row r="160" spans="1:12" ht="13.5">
      <c r="A160" s="47"/>
      <c r="B160" s="23">
        <v>153</v>
      </c>
      <c r="C160" s="11">
        <f t="shared" si="7"/>
        <v>36961</v>
      </c>
      <c r="D160" s="4">
        <f>IF(H159+E160&gt;$C$8,$C$8-E160,H159)</f>
        <v>26141</v>
      </c>
      <c r="E160" s="4">
        <f t="shared" si="8"/>
        <v>10820</v>
      </c>
      <c r="F160" s="11">
        <f>IF(C160="","",IF(H159-D160&lt;=0,0,H159-D160))</f>
        <v>6466412</v>
      </c>
      <c r="G160" s="37"/>
      <c r="H160" s="11">
        <f t="shared" si="6"/>
        <v>6466412</v>
      </c>
      <c r="I160" s="8"/>
      <c r="J160" s="100"/>
      <c r="K160" s="100"/>
      <c r="L160" s="101"/>
    </row>
    <row r="161" spans="1:12" ht="13.5">
      <c r="A161" s="47"/>
      <c r="B161" s="23">
        <v>154</v>
      </c>
      <c r="C161" s="11">
        <f t="shared" si="7"/>
        <v>36961</v>
      </c>
      <c r="D161" s="4">
        <f>IF(H160+E161&gt;$C$8,$C$8-E161,H160)</f>
        <v>26184</v>
      </c>
      <c r="E161" s="4">
        <f t="shared" si="8"/>
        <v>10777</v>
      </c>
      <c r="F161" s="11">
        <f>IF(C161="","",IF(H160-D161&lt;=0,0,H160-D161))</f>
        <v>6440228</v>
      </c>
      <c r="G161" s="37"/>
      <c r="H161" s="11">
        <f t="shared" si="6"/>
        <v>6440228</v>
      </c>
      <c r="I161" s="8"/>
      <c r="J161" s="100"/>
      <c r="K161" s="100"/>
      <c r="L161" s="101"/>
    </row>
    <row r="162" spans="1:12" ht="13.5">
      <c r="A162" s="47"/>
      <c r="B162" s="23">
        <v>155</v>
      </c>
      <c r="C162" s="11">
        <f t="shared" si="7"/>
        <v>36961</v>
      </c>
      <c r="D162" s="4">
        <f>IF(H161+E162&gt;$C$8,$C$8-E162,H161)</f>
        <v>26228</v>
      </c>
      <c r="E162" s="4">
        <f t="shared" si="8"/>
        <v>10733</v>
      </c>
      <c r="F162" s="11">
        <f>IF(C162="","",IF(H161-D162&lt;=0,0,H161-D162))</f>
        <v>6414000</v>
      </c>
      <c r="G162" s="37"/>
      <c r="H162" s="11">
        <f t="shared" si="6"/>
        <v>6414000</v>
      </c>
      <c r="I162" s="8"/>
      <c r="J162" s="100"/>
      <c r="K162" s="100"/>
      <c r="L162" s="101"/>
    </row>
    <row r="163" spans="1:12" ht="14.25" thickBot="1">
      <c r="A163" s="47"/>
      <c r="B163" s="24">
        <v>156</v>
      </c>
      <c r="C163" s="19">
        <f t="shared" si="7"/>
        <v>36961</v>
      </c>
      <c r="D163" s="16">
        <f>IF(H162+E163&gt;$C$8,$C$8-E163,H162)</f>
        <v>26271</v>
      </c>
      <c r="E163" s="16">
        <f t="shared" si="8"/>
        <v>10690</v>
      </c>
      <c r="F163" s="19">
        <f>IF(C163="","",IF(H162-D163&lt;=0,0,H162-D163))</f>
        <v>6387729</v>
      </c>
      <c r="G163" s="38"/>
      <c r="H163" s="19">
        <f t="shared" si="6"/>
        <v>6387729</v>
      </c>
      <c r="I163" s="17"/>
      <c r="J163" s="107"/>
      <c r="K163" s="107"/>
      <c r="L163" s="108"/>
    </row>
    <row r="164" spans="1:12" ht="13.5">
      <c r="A164" s="46">
        <v>14</v>
      </c>
      <c r="B164" s="25">
        <v>157</v>
      </c>
      <c r="C164" s="6">
        <f t="shared" si="7"/>
        <v>36961</v>
      </c>
      <c r="D164" s="6">
        <f>IF(H163+E164&gt;$C$8,$C$8-E164,H163)</f>
        <v>26315</v>
      </c>
      <c r="E164" s="6">
        <f t="shared" si="8"/>
        <v>10646</v>
      </c>
      <c r="F164" s="6">
        <f>IF(C164="","",IF(H163-D164&lt;=0,0,H163-D164))</f>
        <v>6361414</v>
      </c>
      <c r="G164" s="39"/>
      <c r="H164" s="6">
        <f t="shared" si="6"/>
        <v>6361414</v>
      </c>
      <c r="I164" s="7">
        <f>IF(H163="","",ROUNDDOWN(H163/1000000*2830,0))</f>
        <v>18077</v>
      </c>
      <c r="J164" s="102"/>
      <c r="K164" s="103"/>
      <c r="L164" s="104"/>
    </row>
    <row r="165" spans="1:12" ht="13.5">
      <c r="A165" s="47"/>
      <c r="B165" s="23">
        <v>158</v>
      </c>
      <c r="C165" s="11">
        <f t="shared" si="7"/>
        <v>36961</v>
      </c>
      <c r="D165" s="4">
        <f>IF(H164+E165&gt;$C$8,$C$8-E165,H164)</f>
        <v>26359</v>
      </c>
      <c r="E165" s="4">
        <f t="shared" si="8"/>
        <v>10602</v>
      </c>
      <c r="F165" s="11">
        <f>IF(C165="","",IF(H164-D165&lt;=0,0,H164-D165))</f>
        <v>6335055</v>
      </c>
      <c r="G165" s="37"/>
      <c r="H165" s="11">
        <f t="shared" si="6"/>
        <v>6335055</v>
      </c>
      <c r="I165" s="8"/>
      <c r="J165" s="105"/>
      <c r="K165" s="100"/>
      <c r="L165" s="101"/>
    </row>
    <row r="166" spans="1:12" ht="13.5">
      <c r="A166" s="47"/>
      <c r="B166" s="23">
        <v>159</v>
      </c>
      <c r="C166" s="11">
        <f t="shared" si="7"/>
        <v>36961</v>
      </c>
      <c r="D166" s="4">
        <f>IF(H165+E166&gt;$C$8,$C$8-E166,H165)</f>
        <v>26403</v>
      </c>
      <c r="E166" s="4">
        <f t="shared" si="8"/>
        <v>10558</v>
      </c>
      <c r="F166" s="11">
        <f>IF(C166="","",IF(H165-D166&lt;=0,0,H165-D166))</f>
        <v>6308652</v>
      </c>
      <c r="G166" s="37"/>
      <c r="H166" s="11">
        <f t="shared" si="6"/>
        <v>6308652</v>
      </c>
      <c r="I166" s="8"/>
      <c r="J166" s="105"/>
      <c r="K166" s="100"/>
      <c r="L166" s="101"/>
    </row>
    <row r="167" spans="1:12" ht="13.5">
      <c r="A167" s="47"/>
      <c r="B167" s="23">
        <v>160</v>
      </c>
      <c r="C167" s="11">
        <f t="shared" si="7"/>
        <v>36961</v>
      </c>
      <c r="D167" s="4">
        <f>IF(H166+E167&gt;$C$8,$C$8-E167,H166)</f>
        <v>26447</v>
      </c>
      <c r="E167" s="4">
        <f t="shared" si="8"/>
        <v>10514</v>
      </c>
      <c r="F167" s="11">
        <f>IF(C167="","",IF(H166-D167&lt;=0,0,H166-D167))</f>
        <v>6282205</v>
      </c>
      <c r="G167" s="37"/>
      <c r="H167" s="11">
        <f t="shared" si="6"/>
        <v>6282205</v>
      </c>
      <c r="I167" s="8"/>
      <c r="J167" s="105"/>
      <c r="K167" s="100"/>
      <c r="L167" s="101"/>
    </row>
    <row r="168" spans="1:12" ht="13.5">
      <c r="A168" s="47"/>
      <c r="B168" s="22">
        <v>161</v>
      </c>
      <c r="C168" s="11">
        <f t="shared" si="7"/>
        <v>36961</v>
      </c>
      <c r="D168" s="4">
        <f>IF(H167+E168&gt;$C$8,$C$8-E168,H167)</f>
        <v>26491</v>
      </c>
      <c r="E168" s="4">
        <f t="shared" si="8"/>
        <v>10470</v>
      </c>
      <c r="F168" s="11">
        <f>IF(C168="","",IF(H167-D168&lt;=0,0,H167-D168))</f>
        <v>6255714</v>
      </c>
      <c r="G168" s="36"/>
      <c r="H168" s="11">
        <f t="shared" si="6"/>
        <v>6255714</v>
      </c>
      <c r="I168" s="12"/>
      <c r="J168" s="105"/>
      <c r="K168" s="100"/>
      <c r="L168" s="101"/>
    </row>
    <row r="169" spans="1:12" ht="13.5">
      <c r="A169" s="47"/>
      <c r="B169" s="23">
        <v>162</v>
      </c>
      <c r="C169" s="11">
        <f t="shared" si="7"/>
        <v>36961</v>
      </c>
      <c r="D169" s="4">
        <f>IF(H168+E169&gt;$C$8,$C$8-E169,H168)</f>
        <v>26535</v>
      </c>
      <c r="E169" s="4">
        <f t="shared" si="8"/>
        <v>10426</v>
      </c>
      <c r="F169" s="11">
        <f>IF(C169="","",IF(H168-D169&lt;=0,0,H168-D169))</f>
        <v>6229179</v>
      </c>
      <c r="G169" s="37"/>
      <c r="H169" s="11">
        <f t="shared" si="6"/>
        <v>6229179</v>
      </c>
      <c r="I169" s="8"/>
      <c r="J169" s="105"/>
      <c r="K169" s="100"/>
      <c r="L169" s="101"/>
    </row>
    <row r="170" spans="1:12" ht="13.5">
      <c r="A170" s="47"/>
      <c r="B170" s="23">
        <v>163</v>
      </c>
      <c r="C170" s="11">
        <f t="shared" si="7"/>
        <v>36961</v>
      </c>
      <c r="D170" s="4">
        <f>IF(H169+E170&gt;$C$8,$C$8-E170,H169)</f>
        <v>26580</v>
      </c>
      <c r="E170" s="4">
        <f t="shared" si="8"/>
        <v>10381</v>
      </c>
      <c r="F170" s="11">
        <f>IF(C170="","",IF(H169-D170&lt;=0,0,H169-D170))</f>
        <v>6202599</v>
      </c>
      <c r="G170" s="37"/>
      <c r="H170" s="11">
        <f t="shared" si="6"/>
        <v>6202599</v>
      </c>
      <c r="I170" s="8"/>
      <c r="J170" s="105"/>
      <c r="K170" s="100"/>
      <c r="L170" s="101"/>
    </row>
    <row r="171" spans="1:12" ht="13.5">
      <c r="A171" s="47"/>
      <c r="B171" s="23">
        <v>164</v>
      </c>
      <c r="C171" s="11">
        <f t="shared" si="7"/>
        <v>36961</v>
      </c>
      <c r="D171" s="4">
        <f>IF(H170+E171&gt;$C$8,$C$8-E171,H170)</f>
        <v>26624</v>
      </c>
      <c r="E171" s="4">
        <f t="shared" si="8"/>
        <v>10337</v>
      </c>
      <c r="F171" s="11">
        <f>IF(C171="","",IF(H170-D171&lt;=0,0,H170-D171))</f>
        <v>6175975</v>
      </c>
      <c r="G171" s="37"/>
      <c r="H171" s="11">
        <f t="shared" si="6"/>
        <v>6175975</v>
      </c>
      <c r="I171" s="8"/>
      <c r="J171" s="105"/>
      <c r="K171" s="100"/>
      <c r="L171" s="101"/>
    </row>
    <row r="172" spans="1:12" ht="13.5">
      <c r="A172" s="47"/>
      <c r="B172" s="23">
        <v>165</v>
      </c>
      <c r="C172" s="11">
        <f t="shared" si="7"/>
        <v>36961</v>
      </c>
      <c r="D172" s="4">
        <f>IF(H171+E172&gt;$C$8,$C$8-E172,H171)</f>
        <v>26668</v>
      </c>
      <c r="E172" s="4">
        <f t="shared" si="8"/>
        <v>10293</v>
      </c>
      <c r="F172" s="11">
        <f>IF(C172="","",IF(H171-D172&lt;=0,0,H171-D172))</f>
        <v>6149307</v>
      </c>
      <c r="G172" s="37"/>
      <c r="H172" s="11">
        <f t="shared" si="6"/>
        <v>6149307</v>
      </c>
      <c r="I172" s="8"/>
      <c r="J172" s="105"/>
      <c r="K172" s="100"/>
      <c r="L172" s="101"/>
    </row>
    <row r="173" spans="1:12" ht="13.5">
      <c r="A173" s="47"/>
      <c r="B173" s="23">
        <v>166</v>
      </c>
      <c r="C173" s="11">
        <f t="shared" si="7"/>
        <v>36961</v>
      </c>
      <c r="D173" s="4">
        <f>IF(H172+E173&gt;$C$8,$C$8-E173,H172)</f>
        <v>26713</v>
      </c>
      <c r="E173" s="4">
        <f t="shared" si="8"/>
        <v>10248</v>
      </c>
      <c r="F173" s="11">
        <f>IF(C173="","",IF(H172-D173&lt;=0,0,H172-D173))</f>
        <v>6122594</v>
      </c>
      <c r="G173" s="37"/>
      <c r="H173" s="11">
        <f t="shared" si="6"/>
        <v>6122594</v>
      </c>
      <c r="I173" s="8"/>
      <c r="J173" s="105"/>
      <c r="K173" s="100"/>
      <c r="L173" s="101"/>
    </row>
    <row r="174" spans="1:12" ht="13.5">
      <c r="A174" s="47"/>
      <c r="B174" s="23">
        <v>167</v>
      </c>
      <c r="C174" s="11">
        <f t="shared" si="7"/>
        <v>36961</v>
      </c>
      <c r="D174" s="4">
        <f>IF(H173+E174&gt;$C$8,$C$8-E174,H173)</f>
        <v>26757</v>
      </c>
      <c r="E174" s="4">
        <f t="shared" si="8"/>
        <v>10204</v>
      </c>
      <c r="F174" s="11">
        <f>IF(C174="","",IF(H173-D174&lt;=0,0,H173-D174))</f>
        <v>6095837</v>
      </c>
      <c r="G174" s="37"/>
      <c r="H174" s="11">
        <f t="shared" si="6"/>
        <v>6095837</v>
      </c>
      <c r="I174" s="8"/>
      <c r="J174" s="105"/>
      <c r="K174" s="100"/>
      <c r="L174" s="101"/>
    </row>
    <row r="175" spans="1:12" ht="14.25" thickBot="1">
      <c r="A175" s="48"/>
      <c r="B175" s="26">
        <v>168</v>
      </c>
      <c r="C175" s="20">
        <f t="shared" si="7"/>
        <v>36961</v>
      </c>
      <c r="D175" s="9">
        <f>IF(H174+E175&gt;$C$8,$C$8-E175,H174)</f>
        <v>26802</v>
      </c>
      <c r="E175" s="9">
        <f t="shared" si="8"/>
        <v>10159</v>
      </c>
      <c r="F175" s="20">
        <f>IF(C175="","",IF(H174-D175&lt;=0,0,H174-D175))</f>
        <v>6069035</v>
      </c>
      <c r="G175" s="40"/>
      <c r="H175" s="20">
        <f t="shared" si="6"/>
        <v>6069035</v>
      </c>
      <c r="I175" s="10"/>
      <c r="J175" s="109"/>
      <c r="K175" s="110"/>
      <c r="L175" s="111"/>
    </row>
    <row r="176" spans="1:12" ht="13.5">
      <c r="A176" s="47">
        <v>15</v>
      </c>
      <c r="B176" s="22">
        <v>169</v>
      </c>
      <c r="C176" s="11">
        <f t="shared" si="7"/>
        <v>36961</v>
      </c>
      <c r="D176" s="11">
        <f>IF(H175+E176&gt;$C$8,$C$8-E176,H175)</f>
        <v>26846</v>
      </c>
      <c r="E176" s="11">
        <f t="shared" si="8"/>
        <v>10115</v>
      </c>
      <c r="F176" s="11">
        <f>IF(C176="","",IF(H175-D176&lt;=0,0,H175-D176))</f>
        <v>6042189</v>
      </c>
      <c r="G176" s="36"/>
      <c r="H176" s="11">
        <f t="shared" si="6"/>
        <v>6042189</v>
      </c>
      <c r="I176" s="12">
        <f>IF(H175="","",ROUNDDOWN(H175/1000000*2830,0))</f>
        <v>17175</v>
      </c>
      <c r="J176" s="98"/>
      <c r="K176" s="98"/>
      <c r="L176" s="99"/>
    </row>
    <row r="177" spans="1:12" ht="13.5">
      <c r="A177" s="47"/>
      <c r="B177" s="23">
        <v>170</v>
      </c>
      <c r="C177" s="11">
        <f t="shared" si="7"/>
        <v>36961</v>
      </c>
      <c r="D177" s="4">
        <f>IF(H176+E177&gt;$C$8,$C$8-E177,H176)</f>
        <v>26891</v>
      </c>
      <c r="E177" s="4">
        <f t="shared" si="8"/>
        <v>10070</v>
      </c>
      <c r="F177" s="11">
        <f>IF(C177="","",IF(H176-D177&lt;=0,0,H176-D177))</f>
        <v>6015298</v>
      </c>
      <c r="G177" s="37"/>
      <c r="H177" s="11">
        <f t="shared" si="6"/>
        <v>6015298</v>
      </c>
      <c r="I177" s="8"/>
      <c r="J177" s="100"/>
      <c r="K177" s="100"/>
      <c r="L177" s="101"/>
    </row>
    <row r="178" spans="1:12" ht="13.5">
      <c r="A178" s="47"/>
      <c r="B178" s="23">
        <v>171</v>
      </c>
      <c r="C178" s="11">
        <f t="shared" si="7"/>
        <v>36961</v>
      </c>
      <c r="D178" s="4">
        <f>IF(H177+E178&gt;$C$8,$C$8-E178,H177)</f>
        <v>26936</v>
      </c>
      <c r="E178" s="4">
        <f t="shared" si="8"/>
        <v>10025</v>
      </c>
      <c r="F178" s="11">
        <f>IF(C178="","",IF(H177-D178&lt;=0,0,H177-D178))</f>
        <v>5988362</v>
      </c>
      <c r="G178" s="37"/>
      <c r="H178" s="11">
        <f t="shared" si="6"/>
        <v>5988362</v>
      </c>
      <c r="I178" s="8"/>
      <c r="J178" s="100"/>
      <c r="K178" s="100"/>
      <c r="L178" s="101"/>
    </row>
    <row r="179" spans="1:12" ht="13.5">
      <c r="A179" s="47"/>
      <c r="B179" s="23">
        <v>172</v>
      </c>
      <c r="C179" s="11">
        <f t="shared" si="7"/>
        <v>36961</v>
      </c>
      <c r="D179" s="4">
        <f>IF(H178+E179&gt;$C$8,$C$8-E179,H178)</f>
        <v>26981</v>
      </c>
      <c r="E179" s="4">
        <f t="shared" si="8"/>
        <v>9980</v>
      </c>
      <c r="F179" s="11">
        <f>IF(C179="","",IF(H178-D179&lt;=0,0,H178-D179))</f>
        <v>5961381</v>
      </c>
      <c r="G179" s="37"/>
      <c r="H179" s="11">
        <f t="shared" si="6"/>
        <v>5961381</v>
      </c>
      <c r="I179" s="8"/>
      <c r="J179" s="100"/>
      <c r="K179" s="100"/>
      <c r="L179" s="101"/>
    </row>
    <row r="180" spans="1:12" ht="13.5">
      <c r="A180" s="47"/>
      <c r="B180" s="22">
        <v>173</v>
      </c>
      <c r="C180" s="11">
        <f t="shared" si="7"/>
        <v>36961</v>
      </c>
      <c r="D180" s="4">
        <f>IF(H179+E180&gt;$C$8,$C$8-E180,H179)</f>
        <v>27026</v>
      </c>
      <c r="E180" s="4">
        <f t="shared" si="8"/>
        <v>9935</v>
      </c>
      <c r="F180" s="11">
        <f>IF(C180="","",IF(H179-D180&lt;=0,0,H179-D180))</f>
        <v>5934355</v>
      </c>
      <c r="G180" s="36"/>
      <c r="H180" s="11">
        <f t="shared" si="6"/>
        <v>5934355</v>
      </c>
      <c r="I180" s="12"/>
      <c r="J180" s="100"/>
      <c r="K180" s="100"/>
      <c r="L180" s="101"/>
    </row>
    <row r="181" spans="1:12" ht="13.5">
      <c r="A181" s="47"/>
      <c r="B181" s="23">
        <v>174</v>
      </c>
      <c r="C181" s="11">
        <f t="shared" si="7"/>
        <v>36961</v>
      </c>
      <c r="D181" s="4">
        <f>IF(H180+E181&gt;$C$8,$C$8-E181,H180)</f>
        <v>27071</v>
      </c>
      <c r="E181" s="4">
        <f t="shared" si="8"/>
        <v>9890</v>
      </c>
      <c r="F181" s="11">
        <f>IF(C181="","",IF(H180-D181&lt;=0,0,H180-D181))</f>
        <v>5907284</v>
      </c>
      <c r="G181" s="37"/>
      <c r="H181" s="11">
        <f t="shared" si="6"/>
        <v>5907284</v>
      </c>
      <c r="I181" s="8"/>
      <c r="J181" s="100"/>
      <c r="K181" s="100"/>
      <c r="L181" s="101"/>
    </row>
    <row r="182" spans="1:12" ht="13.5">
      <c r="A182" s="47"/>
      <c r="B182" s="23">
        <v>175</v>
      </c>
      <c r="C182" s="11">
        <f t="shared" si="7"/>
        <v>36961</v>
      </c>
      <c r="D182" s="4">
        <f>IF(H181+E182&gt;$C$8,$C$8-E182,H181)</f>
        <v>27116</v>
      </c>
      <c r="E182" s="4">
        <f t="shared" si="8"/>
        <v>9845</v>
      </c>
      <c r="F182" s="11">
        <f>IF(C182="","",IF(H181-D182&lt;=0,0,H181-D182))</f>
        <v>5880168</v>
      </c>
      <c r="G182" s="37"/>
      <c r="H182" s="11">
        <f t="shared" si="6"/>
        <v>5880168</v>
      </c>
      <c r="I182" s="8"/>
      <c r="J182" s="100"/>
      <c r="K182" s="100"/>
      <c r="L182" s="101"/>
    </row>
    <row r="183" spans="1:12" ht="13.5">
      <c r="A183" s="47"/>
      <c r="B183" s="23">
        <v>176</v>
      </c>
      <c r="C183" s="11">
        <f t="shared" si="7"/>
        <v>36961</v>
      </c>
      <c r="D183" s="4">
        <f>IF(H182+E183&gt;$C$8,$C$8-E183,H182)</f>
        <v>27161</v>
      </c>
      <c r="E183" s="4">
        <f t="shared" si="8"/>
        <v>9800</v>
      </c>
      <c r="F183" s="11">
        <f>IF(C183="","",IF(H182-D183&lt;=0,0,H182-D183))</f>
        <v>5853007</v>
      </c>
      <c r="G183" s="37"/>
      <c r="H183" s="11">
        <f t="shared" si="6"/>
        <v>5853007</v>
      </c>
      <c r="I183" s="8"/>
      <c r="J183" s="100"/>
      <c r="K183" s="100"/>
      <c r="L183" s="101"/>
    </row>
    <row r="184" spans="1:12" ht="13.5">
      <c r="A184" s="47"/>
      <c r="B184" s="23">
        <v>177</v>
      </c>
      <c r="C184" s="11">
        <f t="shared" si="7"/>
        <v>36961</v>
      </c>
      <c r="D184" s="4">
        <f>IF(H183+E184&gt;$C$8,$C$8-E184,H183)</f>
        <v>27206</v>
      </c>
      <c r="E184" s="4">
        <f t="shared" si="8"/>
        <v>9755</v>
      </c>
      <c r="F184" s="11">
        <f>IF(C184="","",IF(H183-D184&lt;=0,0,H183-D184))</f>
        <v>5825801</v>
      </c>
      <c r="G184" s="37"/>
      <c r="H184" s="11">
        <f t="shared" si="6"/>
        <v>5825801</v>
      </c>
      <c r="I184" s="8"/>
      <c r="J184" s="100"/>
      <c r="K184" s="100"/>
      <c r="L184" s="101"/>
    </row>
    <row r="185" spans="1:12" ht="13.5">
      <c r="A185" s="47"/>
      <c r="B185" s="23">
        <v>178</v>
      </c>
      <c r="C185" s="11">
        <f t="shared" si="7"/>
        <v>36961</v>
      </c>
      <c r="D185" s="4">
        <f>IF(H184+E185&gt;$C$8,$C$8-E185,H184)</f>
        <v>27252</v>
      </c>
      <c r="E185" s="4">
        <f t="shared" si="8"/>
        <v>9709</v>
      </c>
      <c r="F185" s="11">
        <f>IF(C185="","",IF(H184-D185&lt;=0,0,H184-D185))</f>
        <v>5798549</v>
      </c>
      <c r="G185" s="37"/>
      <c r="H185" s="11">
        <f t="shared" si="6"/>
        <v>5798549</v>
      </c>
      <c r="I185" s="8"/>
      <c r="J185" s="100"/>
      <c r="K185" s="100"/>
      <c r="L185" s="101"/>
    </row>
    <row r="186" spans="1:12" ht="13.5">
      <c r="A186" s="47"/>
      <c r="B186" s="23">
        <v>179</v>
      </c>
      <c r="C186" s="11">
        <f t="shared" si="7"/>
        <v>36961</v>
      </c>
      <c r="D186" s="4">
        <f>IF(H185+E186&gt;$C$8,$C$8-E186,H185)</f>
        <v>27297</v>
      </c>
      <c r="E186" s="4">
        <f t="shared" si="8"/>
        <v>9664</v>
      </c>
      <c r="F186" s="11">
        <f>IF(C186="","",IF(H185-D186&lt;=0,0,H185-D186))</f>
        <v>5771252</v>
      </c>
      <c r="G186" s="37"/>
      <c r="H186" s="11">
        <f t="shared" si="6"/>
        <v>5771252</v>
      </c>
      <c r="I186" s="8"/>
      <c r="J186" s="100"/>
      <c r="K186" s="100"/>
      <c r="L186" s="101"/>
    </row>
    <row r="187" spans="1:12" ht="14.25" thickBot="1">
      <c r="A187" s="47"/>
      <c r="B187" s="24">
        <v>180</v>
      </c>
      <c r="C187" s="19">
        <f t="shared" si="7"/>
        <v>36961</v>
      </c>
      <c r="D187" s="16">
        <f>IF(H186+E187&gt;$C$8,$C$8-E187,H186)</f>
        <v>27343</v>
      </c>
      <c r="E187" s="16">
        <f t="shared" si="8"/>
        <v>9618</v>
      </c>
      <c r="F187" s="19">
        <f>IF(C187="","",IF(H186-D187&lt;=0,0,H186-D187))</f>
        <v>5743909</v>
      </c>
      <c r="G187" s="38"/>
      <c r="H187" s="19">
        <f t="shared" si="6"/>
        <v>5743909</v>
      </c>
      <c r="I187" s="17"/>
      <c r="J187" s="107"/>
      <c r="K187" s="107"/>
      <c r="L187" s="108"/>
    </row>
    <row r="188" spans="1:12" ht="13.5">
      <c r="A188" s="46">
        <v>16</v>
      </c>
      <c r="B188" s="25">
        <v>181</v>
      </c>
      <c r="C188" s="6">
        <f t="shared" si="7"/>
        <v>36961</v>
      </c>
      <c r="D188" s="6">
        <f>IF(H187+E188&gt;$C$8,$C$8-E188,H187)</f>
        <v>27388</v>
      </c>
      <c r="E188" s="6">
        <f t="shared" si="8"/>
        <v>9573</v>
      </c>
      <c r="F188" s="6">
        <f>IF(C188="","",IF(H187-D188&lt;=0,0,H187-D188))</f>
        <v>5716521</v>
      </c>
      <c r="G188" s="39"/>
      <c r="H188" s="6">
        <f t="shared" si="6"/>
        <v>5716521</v>
      </c>
      <c r="I188" s="7">
        <f>IF(H187="","",ROUNDDOWN(H187/1000000*2830,0))</f>
        <v>16255</v>
      </c>
      <c r="J188" s="102"/>
      <c r="K188" s="103"/>
      <c r="L188" s="104"/>
    </row>
    <row r="189" spans="1:12" ht="13.5">
      <c r="A189" s="47"/>
      <c r="B189" s="23">
        <v>182</v>
      </c>
      <c r="C189" s="11">
        <f t="shared" si="7"/>
        <v>36961</v>
      </c>
      <c r="D189" s="4">
        <f>IF(H188+E189&gt;$C$8,$C$8-E189,H188)</f>
        <v>27434</v>
      </c>
      <c r="E189" s="4">
        <f t="shared" si="8"/>
        <v>9527</v>
      </c>
      <c r="F189" s="11">
        <f>IF(C189="","",IF(H188-D189&lt;=0,0,H188-D189))</f>
        <v>5689087</v>
      </c>
      <c r="G189" s="37"/>
      <c r="H189" s="11">
        <f t="shared" si="6"/>
        <v>5689087</v>
      </c>
      <c r="I189" s="8"/>
      <c r="J189" s="105"/>
      <c r="K189" s="100"/>
      <c r="L189" s="101"/>
    </row>
    <row r="190" spans="1:12" ht="13.5">
      <c r="A190" s="47"/>
      <c r="B190" s="23">
        <v>183</v>
      </c>
      <c r="C190" s="11">
        <f t="shared" si="7"/>
        <v>36961</v>
      </c>
      <c r="D190" s="4">
        <f>IF(H189+E190&gt;$C$8,$C$8-E190,H189)</f>
        <v>27480</v>
      </c>
      <c r="E190" s="4">
        <f t="shared" si="8"/>
        <v>9481</v>
      </c>
      <c r="F190" s="11">
        <f>IF(C190="","",IF(H189-D190&lt;=0,0,H189-D190))</f>
        <v>5661607</v>
      </c>
      <c r="G190" s="37"/>
      <c r="H190" s="11">
        <f t="shared" si="6"/>
        <v>5661607</v>
      </c>
      <c r="I190" s="8"/>
      <c r="J190" s="105"/>
      <c r="K190" s="100"/>
      <c r="L190" s="101"/>
    </row>
    <row r="191" spans="1:12" ht="13.5">
      <c r="A191" s="47"/>
      <c r="B191" s="23">
        <v>184</v>
      </c>
      <c r="C191" s="11">
        <f t="shared" si="7"/>
        <v>36961</v>
      </c>
      <c r="D191" s="4">
        <f>IF(H190+E191&gt;$C$8,$C$8-E191,H190)</f>
        <v>27525</v>
      </c>
      <c r="E191" s="4">
        <f t="shared" si="8"/>
        <v>9436</v>
      </c>
      <c r="F191" s="11">
        <f>IF(C191="","",IF(H190-D191&lt;=0,0,H190-D191))</f>
        <v>5634082</v>
      </c>
      <c r="G191" s="37"/>
      <c r="H191" s="11">
        <f t="shared" si="6"/>
        <v>5634082</v>
      </c>
      <c r="I191" s="8"/>
      <c r="J191" s="105"/>
      <c r="K191" s="100"/>
      <c r="L191" s="101"/>
    </row>
    <row r="192" spans="1:12" ht="13.5">
      <c r="A192" s="47"/>
      <c r="B192" s="22">
        <v>185</v>
      </c>
      <c r="C192" s="11">
        <f t="shared" si="7"/>
        <v>36961</v>
      </c>
      <c r="D192" s="4">
        <f>IF(H191+E192&gt;$C$8,$C$8-E192,H191)</f>
        <v>27571</v>
      </c>
      <c r="E192" s="4">
        <f t="shared" si="8"/>
        <v>9390</v>
      </c>
      <c r="F192" s="11">
        <f>IF(C192="","",IF(H191-D192&lt;=0,0,H191-D192))</f>
        <v>5606511</v>
      </c>
      <c r="G192" s="36"/>
      <c r="H192" s="11">
        <f t="shared" si="6"/>
        <v>5606511</v>
      </c>
      <c r="I192" s="12"/>
      <c r="J192" s="105"/>
      <c r="K192" s="100"/>
      <c r="L192" s="101"/>
    </row>
    <row r="193" spans="1:12" ht="13.5">
      <c r="A193" s="47"/>
      <c r="B193" s="23">
        <v>186</v>
      </c>
      <c r="C193" s="11">
        <f t="shared" si="7"/>
        <v>36961</v>
      </c>
      <c r="D193" s="4">
        <f>IF(H192+E193&gt;$C$8,$C$8-E193,H192)</f>
        <v>27617</v>
      </c>
      <c r="E193" s="4">
        <f t="shared" si="8"/>
        <v>9344</v>
      </c>
      <c r="F193" s="11">
        <f>IF(C193="","",IF(H192-D193&lt;=0,0,H192-D193))</f>
        <v>5578894</v>
      </c>
      <c r="G193" s="37"/>
      <c r="H193" s="11">
        <f t="shared" si="6"/>
        <v>5578894</v>
      </c>
      <c r="I193" s="8"/>
      <c r="J193" s="105"/>
      <c r="K193" s="100"/>
      <c r="L193" s="101"/>
    </row>
    <row r="194" spans="1:12" ht="13.5">
      <c r="A194" s="47"/>
      <c r="B194" s="23">
        <v>187</v>
      </c>
      <c r="C194" s="11">
        <f t="shared" si="7"/>
        <v>36961</v>
      </c>
      <c r="D194" s="4">
        <f>IF(H193+E194&gt;$C$8,$C$8-E194,H193)</f>
        <v>27663</v>
      </c>
      <c r="E194" s="4">
        <f t="shared" si="8"/>
        <v>9298</v>
      </c>
      <c r="F194" s="11">
        <f>IF(C194="","",IF(H193-D194&lt;=0,0,H193-D194))</f>
        <v>5551231</v>
      </c>
      <c r="G194" s="37"/>
      <c r="H194" s="11">
        <f t="shared" si="6"/>
        <v>5551231</v>
      </c>
      <c r="I194" s="8"/>
      <c r="J194" s="105"/>
      <c r="K194" s="100"/>
      <c r="L194" s="101"/>
    </row>
    <row r="195" spans="1:12" ht="13.5">
      <c r="A195" s="47"/>
      <c r="B195" s="23">
        <v>188</v>
      </c>
      <c r="C195" s="11">
        <f t="shared" si="7"/>
        <v>36961</v>
      </c>
      <c r="D195" s="4">
        <f>IF(H194+E195&gt;$C$8,$C$8-E195,H194)</f>
        <v>27709</v>
      </c>
      <c r="E195" s="4">
        <f t="shared" si="8"/>
        <v>9252</v>
      </c>
      <c r="F195" s="11">
        <f>IF(C195="","",IF(H194-D195&lt;=0,0,H194-D195))</f>
        <v>5523522</v>
      </c>
      <c r="G195" s="37"/>
      <c r="H195" s="11">
        <f t="shared" si="6"/>
        <v>5523522</v>
      </c>
      <c r="I195" s="8"/>
      <c r="J195" s="105"/>
      <c r="K195" s="100"/>
      <c r="L195" s="101"/>
    </row>
    <row r="196" spans="1:12" ht="13.5">
      <c r="A196" s="47"/>
      <c r="B196" s="23">
        <v>189</v>
      </c>
      <c r="C196" s="11">
        <f t="shared" si="7"/>
        <v>36961</v>
      </c>
      <c r="D196" s="4">
        <f>IF(H195+E196&gt;$C$8,$C$8-E196,H195)</f>
        <v>27756</v>
      </c>
      <c r="E196" s="4">
        <f t="shared" si="8"/>
        <v>9205</v>
      </c>
      <c r="F196" s="11">
        <f>IF(C196="","",IF(H195-D196&lt;=0,0,H195-D196))</f>
        <v>5495766</v>
      </c>
      <c r="G196" s="37"/>
      <c r="H196" s="11">
        <f t="shared" si="6"/>
        <v>5495766</v>
      </c>
      <c r="I196" s="8"/>
      <c r="J196" s="105"/>
      <c r="K196" s="100"/>
      <c r="L196" s="101"/>
    </row>
    <row r="197" spans="1:12" ht="13.5">
      <c r="A197" s="47"/>
      <c r="B197" s="23">
        <v>190</v>
      </c>
      <c r="C197" s="11">
        <f t="shared" si="7"/>
        <v>36961</v>
      </c>
      <c r="D197" s="4">
        <f>IF(H196+E197&gt;$C$8,$C$8-E197,H196)</f>
        <v>27802</v>
      </c>
      <c r="E197" s="4">
        <f t="shared" si="8"/>
        <v>9159</v>
      </c>
      <c r="F197" s="11">
        <f>IF(C197="","",IF(H196-D197&lt;=0,0,H196-D197))</f>
        <v>5467964</v>
      </c>
      <c r="G197" s="37"/>
      <c r="H197" s="11">
        <f t="shared" si="6"/>
        <v>5467964</v>
      </c>
      <c r="I197" s="8"/>
      <c r="J197" s="105"/>
      <c r="K197" s="100"/>
      <c r="L197" s="101"/>
    </row>
    <row r="198" spans="1:12" ht="13.5">
      <c r="A198" s="47"/>
      <c r="B198" s="23">
        <v>191</v>
      </c>
      <c r="C198" s="11">
        <f t="shared" si="7"/>
        <v>36961</v>
      </c>
      <c r="D198" s="4">
        <f>IF(H197+E198&gt;$C$8,$C$8-E198,H197)</f>
        <v>27848</v>
      </c>
      <c r="E198" s="4">
        <f t="shared" si="8"/>
        <v>9113</v>
      </c>
      <c r="F198" s="11">
        <f>IF(C198="","",IF(H197-D198&lt;=0,0,H197-D198))</f>
        <v>5440116</v>
      </c>
      <c r="G198" s="37"/>
      <c r="H198" s="11">
        <f t="shared" si="6"/>
        <v>5440116</v>
      </c>
      <c r="I198" s="8"/>
      <c r="J198" s="105"/>
      <c r="K198" s="100"/>
      <c r="L198" s="101"/>
    </row>
    <row r="199" spans="1:12" ht="14.25" thickBot="1">
      <c r="A199" s="48"/>
      <c r="B199" s="26">
        <v>192</v>
      </c>
      <c r="C199" s="20">
        <f t="shared" si="7"/>
        <v>36961</v>
      </c>
      <c r="D199" s="9">
        <f>IF(H198+E199&gt;$C$8,$C$8-E199,H198)</f>
        <v>27895</v>
      </c>
      <c r="E199" s="9">
        <f t="shared" si="8"/>
        <v>9066</v>
      </c>
      <c r="F199" s="20">
        <f>IF(C199="","",IF(H198-D199&lt;=0,0,H198-D199))</f>
        <v>5412221</v>
      </c>
      <c r="G199" s="40"/>
      <c r="H199" s="20">
        <f t="shared" si="6"/>
        <v>5412221</v>
      </c>
      <c r="I199" s="10"/>
      <c r="J199" s="109"/>
      <c r="K199" s="110"/>
      <c r="L199" s="111"/>
    </row>
    <row r="200" spans="1:12" ht="13.5">
      <c r="A200" s="47">
        <v>17</v>
      </c>
      <c r="B200" s="22">
        <v>193</v>
      </c>
      <c r="C200" s="11">
        <f t="shared" si="7"/>
        <v>36961</v>
      </c>
      <c r="D200" s="11">
        <f>IF(H199+E200&gt;$C$8,$C$8-E200,H199)</f>
        <v>27941</v>
      </c>
      <c r="E200" s="11">
        <f t="shared" si="8"/>
        <v>9020</v>
      </c>
      <c r="F200" s="11">
        <f>IF(C200="","",IF(H199-D200&lt;=0,0,H199-D200))</f>
        <v>5384280</v>
      </c>
      <c r="G200" s="36"/>
      <c r="H200" s="11">
        <f t="shared" si="6"/>
        <v>5384280</v>
      </c>
      <c r="I200" s="12">
        <f>IF(H199="","",ROUNDDOWN(H199/1000000*2830,0))</f>
        <v>15316</v>
      </c>
      <c r="J200" s="98"/>
      <c r="K200" s="98"/>
      <c r="L200" s="99"/>
    </row>
    <row r="201" spans="1:12" ht="13.5">
      <c r="A201" s="47"/>
      <c r="B201" s="23">
        <v>194</v>
      </c>
      <c r="C201" s="11">
        <f t="shared" si="7"/>
        <v>36961</v>
      </c>
      <c r="D201" s="4">
        <f>IF(H200+E201&gt;$C$8,$C$8-E201,H200)</f>
        <v>27988</v>
      </c>
      <c r="E201" s="4">
        <f t="shared" si="8"/>
        <v>8973</v>
      </c>
      <c r="F201" s="11">
        <f>IF(C201="","",IF(H200-D201&lt;=0,0,H200-D201))</f>
        <v>5356292</v>
      </c>
      <c r="G201" s="37"/>
      <c r="H201" s="11">
        <f aca="true" t="shared" si="9" ref="H201:H264">IF(F201-G201&lt;0,0,F201-G201)</f>
        <v>5356292</v>
      </c>
      <c r="I201" s="8"/>
      <c r="J201" s="100"/>
      <c r="K201" s="100"/>
      <c r="L201" s="101"/>
    </row>
    <row r="202" spans="1:12" ht="13.5">
      <c r="A202" s="47"/>
      <c r="B202" s="23">
        <v>195</v>
      </c>
      <c r="C202" s="11">
        <f aca="true" t="shared" si="10" ref="C202:C265">IF(D202=0,0,D202+E202)</f>
        <v>36961</v>
      </c>
      <c r="D202" s="4">
        <f>IF(H201+E202&gt;$C$8,$C$8-E202,H201)</f>
        <v>28034</v>
      </c>
      <c r="E202" s="4">
        <f aca="true" t="shared" si="11" ref="E202:E265">IF(H201&gt;0,INT(H201*$E$4/12),0)</f>
        <v>8927</v>
      </c>
      <c r="F202" s="11">
        <f>IF(C202="","",IF(H201-D202&lt;=0,0,H201-D202))</f>
        <v>5328258</v>
      </c>
      <c r="G202" s="37"/>
      <c r="H202" s="11">
        <f t="shared" si="9"/>
        <v>5328258</v>
      </c>
      <c r="I202" s="8"/>
      <c r="J202" s="100"/>
      <c r="K202" s="100"/>
      <c r="L202" s="101"/>
    </row>
    <row r="203" spans="1:12" ht="13.5">
      <c r="A203" s="47"/>
      <c r="B203" s="23">
        <v>196</v>
      </c>
      <c r="C203" s="11">
        <f t="shared" si="10"/>
        <v>36961</v>
      </c>
      <c r="D203" s="4">
        <f>IF(H202+E203&gt;$C$8,$C$8-E203,H202)</f>
        <v>28081</v>
      </c>
      <c r="E203" s="4">
        <f t="shared" si="11"/>
        <v>8880</v>
      </c>
      <c r="F203" s="11">
        <f>IF(C203="","",IF(H202-D203&lt;=0,0,H202-D203))</f>
        <v>5300177</v>
      </c>
      <c r="G203" s="37"/>
      <c r="H203" s="11">
        <f t="shared" si="9"/>
        <v>5300177</v>
      </c>
      <c r="I203" s="8"/>
      <c r="J203" s="100"/>
      <c r="K203" s="100"/>
      <c r="L203" s="101"/>
    </row>
    <row r="204" spans="1:12" ht="13.5">
      <c r="A204" s="47"/>
      <c r="B204" s="22">
        <v>197</v>
      </c>
      <c r="C204" s="11">
        <f t="shared" si="10"/>
        <v>36961</v>
      </c>
      <c r="D204" s="4">
        <f>IF(H203+E204&gt;$C$8,$C$8-E204,H203)</f>
        <v>28128</v>
      </c>
      <c r="E204" s="4">
        <f t="shared" si="11"/>
        <v>8833</v>
      </c>
      <c r="F204" s="11">
        <f>IF(C204="","",IF(H203-D204&lt;=0,0,H203-D204))</f>
        <v>5272049</v>
      </c>
      <c r="G204" s="36"/>
      <c r="H204" s="11">
        <f t="shared" si="9"/>
        <v>5272049</v>
      </c>
      <c r="I204" s="12"/>
      <c r="J204" s="100"/>
      <c r="K204" s="100"/>
      <c r="L204" s="101"/>
    </row>
    <row r="205" spans="1:12" ht="13.5">
      <c r="A205" s="47"/>
      <c r="B205" s="23">
        <v>198</v>
      </c>
      <c r="C205" s="11">
        <f t="shared" si="10"/>
        <v>36961</v>
      </c>
      <c r="D205" s="4">
        <f>IF(H204+E205&gt;$C$8,$C$8-E205,H204)</f>
        <v>28175</v>
      </c>
      <c r="E205" s="4">
        <f t="shared" si="11"/>
        <v>8786</v>
      </c>
      <c r="F205" s="11">
        <f>IF(C205="","",IF(H204-D205&lt;=0,0,H204-D205))</f>
        <v>5243874</v>
      </c>
      <c r="G205" s="37"/>
      <c r="H205" s="11">
        <f t="shared" si="9"/>
        <v>5243874</v>
      </c>
      <c r="I205" s="8"/>
      <c r="J205" s="100"/>
      <c r="K205" s="100"/>
      <c r="L205" s="101"/>
    </row>
    <row r="206" spans="1:12" ht="13.5">
      <c r="A206" s="47"/>
      <c r="B206" s="23">
        <v>199</v>
      </c>
      <c r="C206" s="11">
        <f t="shared" si="10"/>
        <v>36961</v>
      </c>
      <c r="D206" s="4">
        <f>IF(H205+E206&gt;$C$8,$C$8-E206,H205)</f>
        <v>28222</v>
      </c>
      <c r="E206" s="4">
        <f t="shared" si="11"/>
        <v>8739</v>
      </c>
      <c r="F206" s="11">
        <f>IF(C206="","",IF(H205-D206&lt;=0,0,H205-D206))</f>
        <v>5215652</v>
      </c>
      <c r="G206" s="37"/>
      <c r="H206" s="11">
        <f t="shared" si="9"/>
        <v>5215652</v>
      </c>
      <c r="I206" s="8"/>
      <c r="J206" s="100"/>
      <c r="K206" s="100"/>
      <c r="L206" s="101"/>
    </row>
    <row r="207" spans="1:12" ht="13.5">
      <c r="A207" s="47"/>
      <c r="B207" s="23">
        <v>200</v>
      </c>
      <c r="C207" s="11">
        <f t="shared" si="10"/>
        <v>36961</v>
      </c>
      <c r="D207" s="4">
        <f>IF(H206+E207&gt;$C$8,$C$8-E207,H206)</f>
        <v>28269</v>
      </c>
      <c r="E207" s="4">
        <f t="shared" si="11"/>
        <v>8692</v>
      </c>
      <c r="F207" s="11">
        <f>IF(C207="","",IF(H206-D207&lt;=0,0,H206-D207))</f>
        <v>5187383</v>
      </c>
      <c r="G207" s="37"/>
      <c r="H207" s="11">
        <f t="shared" si="9"/>
        <v>5187383</v>
      </c>
      <c r="I207" s="8"/>
      <c r="J207" s="100"/>
      <c r="K207" s="100"/>
      <c r="L207" s="101"/>
    </row>
    <row r="208" spans="1:12" ht="13.5">
      <c r="A208" s="47"/>
      <c r="B208" s="23">
        <v>201</v>
      </c>
      <c r="C208" s="11">
        <f t="shared" si="10"/>
        <v>36961</v>
      </c>
      <c r="D208" s="4">
        <f>IF(H207+E208&gt;$C$8,$C$8-E208,H207)</f>
        <v>28316</v>
      </c>
      <c r="E208" s="4">
        <f t="shared" si="11"/>
        <v>8645</v>
      </c>
      <c r="F208" s="11">
        <f>IF(C208="","",IF(H207-D208&lt;=0,0,H207-D208))</f>
        <v>5159067</v>
      </c>
      <c r="G208" s="37"/>
      <c r="H208" s="11">
        <f t="shared" si="9"/>
        <v>5159067</v>
      </c>
      <c r="I208" s="8"/>
      <c r="J208" s="100"/>
      <c r="K208" s="100"/>
      <c r="L208" s="101"/>
    </row>
    <row r="209" spans="1:12" ht="13.5">
      <c r="A209" s="47"/>
      <c r="B209" s="23">
        <v>202</v>
      </c>
      <c r="C209" s="11">
        <f t="shared" si="10"/>
        <v>36961</v>
      </c>
      <c r="D209" s="4">
        <f>IF(H208+E209&gt;$C$8,$C$8-E209,H208)</f>
        <v>28363</v>
      </c>
      <c r="E209" s="4">
        <f t="shared" si="11"/>
        <v>8598</v>
      </c>
      <c r="F209" s="11">
        <f>IF(C209="","",IF(H208-D209&lt;=0,0,H208-D209))</f>
        <v>5130704</v>
      </c>
      <c r="G209" s="37"/>
      <c r="H209" s="11">
        <f t="shared" si="9"/>
        <v>5130704</v>
      </c>
      <c r="I209" s="8"/>
      <c r="J209" s="100"/>
      <c r="K209" s="100"/>
      <c r="L209" s="101"/>
    </row>
    <row r="210" spans="1:12" ht="13.5">
      <c r="A210" s="47"/>
      <c r="B210" s="23">
        <v>203</v>
      </c>
      <c r="C210" s="11">
        <f t="shared" si="10"/>
        <v>36961</v>
      </c>
      <c r="D210" s="4">
        <f>IF(H209+E210&gt;$C$8,$C$8-E210,H209)</f>
        <v>28410</v>
      </c>
      <c r="E210" s="4">
        <f t="shared" si="11"/>
        <v>8551</v>
      </c>
      <c r="F210" s="11">
        <f>IF(C210="","",IF(H209-D210&lt;=0,0,H209-D210))</f>
        <v>5102294</v>
      </c>
      <c r="G210" s="37"/>
      <c r="H210" s="11">
        <f t="shared" si="9"/>
        <v>5102294</v>
      </c>
      <c r="I210" s="8"/>
      <c r="J210" s="100"/>
      <c r="K210" s="100"/>
      <c r="L210" s="101"/>
    </row>
    <row r="211" spans="1:12" ht="14.25" thickBot="1">
      <c r="A211" s="47"/>
      <c r="B211" s="24">
        <v>204</v>
      </c>
      <c r="C211" s="19">
        <f t="shared" si="10"/>
        <v>36961</v>
      </c>
      <c r="D211" s="16">
        <f>IF(H210+E211&gt;$C$8,$C$8-E211,H210)</f>
        <v>28458</v>
      </c>
      <c r="E211" s="16">
        <f t="shared" si="11"/>
        <v>8503</v>
      </c>
      <c r="F211" s="19">
        <f>IF(C211="","",IF(H210-D211&lt;=0,0,H210-D211))</f>
        <v>5073836</v>
      </c>
      <c r="G211" s="38"/>
      <c r="H211" s="19">
        <f t="shared" si="9"/>
        <v>5073836</v>
      </c>
      <c r="I211" s="17"/>
      <c r="J211" s="107"/>
      <c r="K211" s="107"/>
      <c r="L211" s="108"/>
    </row>
    <row r="212" spans="1:12" ht="13.5">
      <c r="A212" s="46">
        <v>18</v>
      </c>
      <c r="B212" s="25">
        <v>205</v>
      </c>
      <c r="C212" s="6">
        <f t="shared" si="10"/>
        <v>36961</v>
      </c>
      <c r="D212" s="6">
        <f>IF(H211+E212&gt;$C$8,$C$8-E212,H211)</f>
        <v>28505</v>
      </c>
      <c r="E212" s="6">
        <f t="shared" si="11"/>
        <v>8456</v>
      </c>
      <c r="F212" s="6">
        <f>IF(C212="","",IF(H211-D212&lt;=0,0,H211-D212))</f>
        <v>5045331</v>
      </c>
      <c r="G212" s="39"/>
      <c r="H212" s="6">
        <f t="shared" si="9"/>
        <v>5045331</v>
      </c>
      <c r="I212" s="7">
        <f>IF(H211="","",ROUNDDOWN(H211/1000000*2830,0))</f>
        <v>14358</v>
      </c>
      <c r="J212" s="102"/>
      <c r="K212" s="103"/>
      <c r="L212" s="104"/>
    </row>
    <row r="213" spans="1:12" ht="13.5">
      <c r="A213" s="47"/>
      <c r="B213" s="23">
        <v>206</v>
      </c>
      <c r="C213" s="11">
        <f t="shared" si="10"/>
        <v>36961</v>
      </c>
      <c r="D213" s="4">
        <f>IF(H212+E213&gt;$C$8,$C$8-E213,H212)</f>
        <v>28553</v>
      </c>
      <c r="E213" s="4">
        <f t="shared" si="11"/>
        <v>8408</v>
      </c>
      <c r="F213" s="11">
        <f>IF(C213="","",IF(H212-D213&lt;=0,0,H212-D213))</f>
        <v>5016778</v>
      </c>
      <c r="G213" s="37"/>
      <c r="H213" s="11">
        <f t="shared" si="9"/>
        <v>5016778</v>
      </c>
      <c r="I213" s="8"/>
      <c r="J213" s="105"/>
      <c r="K213" s="100"/>
      <c r="L213" s="101"/>
    </row>
    <row r="214" spans="1:12" ht="13.5">
      <c r="A214" s="47"/>
      <c r="B214" s="23">
        <v>207</v>
      </c>
      <c r="C214" s="11">
        <f t="shared" si="10"/>
        <v>36961</v>
      </c>
      <c r="D214" s="4">
        <f>IF(H213+E214&gt;$C$8,$C$8-E214,H213)</f>
        <v>28600</v>
      </c>
      <c r="E214" s="4">
        <f t="shared" si="11"/>
        <v>8361</v>
      </c>
      <c r="F214" s="11">
        <f>IF(C214="","",IF(H213-D214&lt;=0,0,H213-D214))</f>
        <v>4988178</v>
      </c>
      <c r="G214" s="37"/>
      <c r="H214" s="11">
        <f t="shared" si="9"/>
        <v>4988178</v>
      </c>
      <c r="I214" s="8"/>
      <c r="J214" s="105"/>
      <c r="K214" s="100"/>
      <c r="L214" s="101"/>
    </row>
    <row r="215" spans="1:12" ht="13.5">
      <c r="A215" s="47"/>
      <c r="B215" s="23">
        <v>208</v>
      </c>
      <c r="C215" s="11">
        <f t="shared" si="10"/>
        <v>36961</v>
      </c>
      <c r="D215" s="4">
        <f>IF(H214+E215&gt;$C$8,$C$8-E215,H214)</f>
        <v>28648</v>
      </c>
      <c r="E215" s="4">
        <f t="shared" si="11"/>
        <v>8313</v>
      </c>
      <c r="F215" s="11">
        <f>IF(C215="","",IF(H214-D215&lt;=0,0,H214-D215))</f>
        <v>4959530</v>
      </c>
      <c r="G215" s="37"/>
      <c r="H215" s="11">
        <f t="shared" si="9"/>
        <v>4959530</v>
      </c>
      <c r="I215" s="8"/>
      <c r="J215" s="105"/>
      <c r="K215" s="100"/>
      <c r="L215" s="101"/>
    </row>
    <row r="216" spans="1:12" ht="13.5">
      <c r="A216" s="47"/>
      <c r="B216" s="22">
        <v>209</v>
      </c>
      <c r="C216" s="11">
        <f t="shared" si="10"/>
        <v>36961</v>
      </c>
      <c r="D216" s="4">
        <f>IF(H215+E216&gt;$C$8,$C$8-E216,H215)</f>
        <v>28696</v>
      </c>
      <c r="E216" s="4">
        <f t="shared" si="11"/>
        <v>8265</v>
      </c>
      <c r="F216" s="11">
        <f>IF(C216="","",IF(H215-D216&lt;=0,0,H215-D216))</f>
        <v>4930834</v>
      </c>
      <c r="G216" s="36"/>
      <c r="H216" s="11">
        <f t="shared" si="9"/>
        <v>4930834</v>
      </c>
      <c r="I216" s="12"/>
      <c r="J216" s="105"/>
      <c r="K216" s="100"/>
      <c r="L216" s="101"/>
    </row>
    <row r="217" spans="1:12" ht="13.5">
      <c r="A217" s="47"/>
      <c r="B217" s="23">
        <v>210</v>
      </c>
      <c r="C217" s="11">
        <f t="shared" si="10"/>
        <v>36961</v>
      </c>
      <c r="D217" s="4">
        <f>IF(H216+E217&gt;$C$8,$C$8-E217,H216)</f>
        <v>28743</v>
      </c>
      <c r="E217" s="4">
        <f t="shared" si="11"/>
        <v>8218</v>
      </c>
      <c r="F217" s="11">
        <f>IF(C217="","",IF(H216-D217&lt;=0,0,H216-D217))</f>
        <v>4902091</v>
      </c>
      <c r="G217" s="37"/>
      <c r="H217" s="11">
        <f t="shared" si="9"/>
        <v>4902091</v>
      </c>
      <c r="I217" s="8"/>
      <c r="J217" s="105"/>
      <c r="K217" s="100"/>
      <c r="L217" s="101"/>
    </row>
    <row r="218" spans="1:12" ht="13.5">
      <c r="A218" s="47"/>
      <c r="B218" s="23">
        <v>211</v>
      </c>
      <c r="C218" s="11">
        <f t="shared" si="10"/>
        <v>36961</v>
      </c>
      <c r="D218" s="4">
        <f>IF(H217+E218&gt;$C$8,$C$8-E218,H217)</f>
        <v>28791</v>
      </c>
      <c r="E218" s="4">
        <f t="shared" si="11"/>
        <v>8170</v>
      </c>
      <c r="F218" s="11">
        <f>IF(C218="","",IF(H217-D218&lt;=0,0,H217-D218))</f>
        <v>4873300</v>
      </c>
      <c r="G218" s="37"/>
      <c r="H218" s="11">
        <f t="shared" si="9"/>
        <v>4873300</v>
      </c>
      <c r="I218" s="8"/>
      <c r="J218" s="105"/>
      <c r="K218" s="100"/>
      <c r="L218" s="101"/>
    </row>
    <row r="219" spans="1:12" ht="13.5">
      <c r="A219" s="47"/>
      <c r="B219" s="23">
        <v>212</v>
      </c>
      <c r="C219" s="11">
        <f t="shared" si="10"/>
        <v>36961</v>
      </c>
      <c r="D219" s="4">
        <f>IF(H218+E219&gt;$C$8,$C$8-E219,H218)</f>
        <v>28839</v>
      </c>
      <c r="E219" s="4">
        <f t="shared" si="11"/>
        <v>8122</v>
      </c>
      <c r="F219" s="11">
        <f>IF(C219="","",IF(H218-D219&lt;=0,0,H218-D219))</f>
        <v>4844461</v>
      </c>
      <c r="G219" s="37"/>
      <c r="H219" s="11">
        <f t="shared" si="9"/>
        <v>4844461</v>
      </c>
      <c r="I219" s="8"/>
      <c r="J219" s="105"/>
      <c r="K219" s="100"/>
      <c r="L219" s="101"/>
    </row>
    <row r="220" spans="1:12" ht="13.5">
      <c r="A220" s="47"/>
      <c r="B220" s="23">
        <v>213</v>
      </c>
      <c r="C220" s="11">
        <f t="shared" si="10"/>
        <v>36961</v>
      </c>
      <c r="D220" s="4">
        <f>IF(H219+E220&gt;$C$8,$C$8-E220,H219)</f>
        <v>28887</v>
      </c>
      <c r="E220" s="4">
        <f t="shared" si="11"/>
        <v>8074</v>
      </c>
      <c r="F220" s="11">
        <f>IF(C220="","",IF(H219-D220&lt;=0,0,H219-D220))</f>
        <v>4815574</v>
      </c>
      <c r="G220" s="37"/>
      <c r="H220" s="11">
        <f t="shared" si="9"/>
        <v>4815574</v>
      </c>
      <c r="I220" s="8"/>
      <c r="J220" s="105"/>
      <c r="K220" s="100"/>
      <c r="L220" s="101"/>
    </row>
    <row r="221" spans="1:12" ht="13.5">
      <c r="A221" s="47"/>
      <c r="B221" s="23">
        <v>214</v>
      </c>
      <c r="C221" s="11">
        <f t="shared" si="10"/>
        <v>36961</v>
      </c>
      <c r="D221" s="4">
        <f>IF(H220+E221&gt;$C$8,$C$8-E221,H220)</f>
        <v>28936</v>
      </c>
      <c r="E221" s="4">
        <f t="shared" si="11"/>
        <v>8025</v>
      </c>
      <c r="F221" s="11">
        <f>IF(C221="","",IF(H220-D221&lt;=0,0,H220-D221))</f>
        <v>4786638</v>
      </c>
      <c r="G221" s="37"/>
      <c r="H221" s="11">
        <f t="shared" si="9"/>
        <v>4786638</v>
      </c>
      <c r="I221" s="8"/>
      <c r="J221" s="105"/>
      <c r="K221" s="100"/>
      <c r="L221" s="101"/>
    </row>
    <row r="222" spans="1:12" ht="13.5">
      <c r="A222" s="47"/>
      <c r="B222" s="23">
        <v>215</v>
      </c>
      <c r="C222" s="11">
        <f t="shared" si="10"/>
        <v>36961</v>
      </c>
      <c r="D222" s="4">
        <f>IF(H221+E222&gt;$C$8,$C$8-E222,H221)</f>
        <v>28984</v>
      </c>
      <c r="E222" s="4">
        <f t="shared" si="11"/>
        <v>7977</v>
      </c>
      <c r="F222" s="11">
        <f>IF(C222="","",IF(H221-D222&lt;=0,0,H221-D222))</f>
        <v>4757654</v>
      </c>
      <c r="G222" s="37"/>
      <c r="H222" s="11">
        <f t="shared" si="9"/>
        <v>4757654</v>
      </c>
      <c r="I222" s="8"/>
      <c r="J222" s="105"/>
      <c r="K222" s="100"/>
      <c r="L222" s="101"/>
    </row>
    <row r="223" spans="1:12" ht="14.25" thickBot="1">
      <c r="A223" s="48"/>
      <c r="B223" s="26">
        <v>216</v>
      </c>
      <c r="C223" s="20">
        <f t="shared" si="10"/>
        <v>36961</v>
      </c>
      <c r="D223" s="9">
        <f>IF(H222+E223&gt;$C$8,$C$8-E223,H222)</f>
        <v>29032</v>
      </c>
      <c r="E223" s="9">
        <f t="shared" si="11"/>
        <v>7929</v>
      </c>
      <c r="F223" s="20">
        <f>IF(C223="","",IF(H222-D223&lt;=0,0,H222-D223))</f>
        <v>4728622</v>
      </c>
      <c r="G223" s="40"/>
      <c r="H223" s="20">
        <f t="shared" si="9"/>
        <v>4728622</v>
      </c>
      <c r="I223" s="10"/>
      <c r="J223" s="109"/>
      <c r="K223" s="110"/>
      <c r="L223" s="111"/>
    </row>
    <row r="224" spans="1:12" ht="13.5">
      <c r="A224" s="47">
        <v>19</v>
      </c>
      <c r="B224" s="22">
        <v>217</v>
      </c>
      <c r="C224" s="11">
        <f t="shared" si="10"/>
        <v>36961</v>
      </c>
      <c r="D224" s="11">
        <f>IF(H223+E224&gt;$C$8,$C$8-E224,H223)</f>
        <v>29080</v>
      </c>
      <c r="E224" s="11">
        <f t="shared" si="11"/>
        <v>7881</v>
      </c>
      <c r="F224" s="11">
        <f>IF(C224="","",IF(H223-D224&lt;=0,0,H223-D224))</f>
        <v>4699542</v>
      </c>
      <c r="G224" s="36"/>
      <c r="H224" s="11">
        <f t="shared" si="9"/>
        <v>4699542</v>
      </c>
      <c r="I224" s="12">
        <f>IF(H223="","",ROUNDDOWN(H223/1000000*2830,0))</f>
        <v>13382</v>
      </c>
      <c r="J224" s="98"/>
      <c r="K224" s="98"/>
      <c r="L224" s="99"/>
    </row>
    <row r="225" spans="1:12" ht="13.5">
      <c r="A225" s="47"/>
      <c r="B225" s="23">
        <v>218</v>
      </c>
      <c r="C225" s="11">
        <f t="shared" si="10"/>
        <v>36961</v>
      </c>
      <c r="D225" s="4">
        <f>IF(H224+E225&gt;$C$8,$C$8-E225,H224)</f>
        <v>29129</v>
      </c>
      <c r="E225" s="4">
        <f t="shared" si="11"/>
        <v>7832</v>
      </c>
      <c r="F225" s="11">
        <f>IF(C225="","",IF(H224-D225&lt;=0,0,H224-D225))</f>
        <v>4670413</v>
      </c>
      <c r="G225" s="37"/>
      <c r="H225" s="11">
        <f t="shared" si="9"/>
        <v>4670413</v>
      </c>
      <c r="I225" s="8"/>
      <c r="J225" s="100"/>
      <c r="K225" s="100"/>
      <c r="L225" s="101"/>
    </row>
    <row r="226" spans="1:12" ht="13.5">
      <c r="A226" s="47"/>
      <c r="B226" s="23">
        <v>219</v>
      </c>
      <c r="C226" s="11">
        <f t="shared" si="10"/>
        <v>36961</v>
      </c>
      <c r="D226" s="4">
        <f>IF(H225+E226&gt;$C$8,$C$8-E226,H225)</f>
        <v>29177</v>
      </c>
      <c r="E226" s="4">
        <f t="shared" si="11"/>
        <v>7784</v>
      </c>
      <c r="F226" s="11">
        <f>IF(C226="","",IF(H225-D226&lt;=0,0,H225-D226))</f>
        <v>4641236</v>
      </c>
      <c r="G226" s="37"/>
      <c r="H226" s="11">
        <f t="shared" si="9"/>
        <v>4641236</v>
      </c>
      <c r="I226" s="8"/>
      <c r="J226" s="100"/>
      <c r="K226" s="100"/>
      <c r="L226" s="101"/>
    </row>
    <row r="227" spans="1:12" ht="13.5">
      <c r="A227" s="47"/>
      <c r="B227" s="23">
        <v>220</v>
      </c>
      <c r="C227" s="11">
        <f t="shared" si="10"/>
        <v>36961</v>
      </c>
      <c r="D227" s="4">
        <f>IF(H226+E227&gt;$C$8,$C$8-E227,H226)</f>
        <v>29226</v>
      </c>
      <c r="E227" s="4">
        <f t="shared" si="11"/>
        <v>7735</v>
      </c>
      <c r="F227" s="11">
        <f>IF(C227="","",IF(H226-D227&lt;=0,0,H226-D227))</f>
        <v>4612010</v>
      </c>
      <c r="G227" s="37"/>
      <c r="H227" s="11">
        <f t="shared" si="9"/>
        <v>4612010</v>
      </c>
      <c r="I227" s="8"/>
      <c r="J227" s="100"/>
      <c r="K227" s="100"/>
      <c r="L227" s="101"/>
    </row>
    <row r="228" spans="1:12" ht="13.5">
      <c r="A228" s="47"/>
      <c r="B228" s="22">
        <v>221</v>
      </c>
      <c r="C228" s="11">
        <f t="shared" si="10"/>
        <v>36961</v>
      </c>
      <c r="D228" s="4">
        <f>IF(H227+E228&gt;$C$8,$C$8-E228,H227)</f>
        <v>29275</v>
      </c>
      <c r="E228" s="4">
        <f t="shared" si="11"/>
        <v>7686</v>
      </c>
      <c r="F228" s="11">
        <f>IF(C228="","",IF(H227-D228&lt;=0,0,H227-D228))</f>
        <v>4582735</v>
      </c>
      <c r="G228" s="36"/>
      <c r="H228" s="11">
        <f t="shared" si="9"/>
        <v>4582735</v>
      </c>
      <c r="I228" s="12"/>
      <c r="J228" s="100"/>
      <c r="K228" s="100"/>
      <c r="L228" s="101"/>
    </row>
    <row r="229" spans="1:12" ht="13.5">
      <c r="A229" s="47"/>
      <c r="B229" s="23">
        <v>222</v>
      </c>
      <c r="C229" s="11">
        <f t="shared" si="10"/>
        <v>36961</v>
      </c>
      <c r="D229" s="4">
        <f>IF(H228+E229&gt;$C$8,$C$8-E229,H228)</f>
        <v>29324</v>
      </c>
      <c r="E229" s="4">
        <f t="shared" si="11"/>
        <v>7637</v>
      </c>
      <c r="F229" s="11">
        <f>IF(C229="","",IF(H228-D229&lt;=0,0,H228-D229))</f>
        <v>4553411</v>
      </c>
      <c r="G229" s="37"/>
      <c r="H229" s="11">
        <f t="shared" si="9"/>
        <v>4553411</v>
      </c>
      <c r="I229" s="8"/>
      <c r="J229" s="100"/>
      <c r="K229" s="100"/>
      <c r="L229" s="101"/>
    </row>
    <row r="230" spans="1:12" ht="13.5">
      <c r="A230" s="47"/>
      <c r="B230" s="23">
        <v>223</v>
      </c>
      <c r="C230" s="11">
        <f t="shared" si="10"/>
        <v>36961</v>
      </c>
      <c r="D230" s="4">
        <f>IF(H229+E230&gt;$C$8,$C$8-E230,H229)</f>
        <v>29372</v>
      </c>
      <c r="E230" s="4">
        <f t="shared" si="11"/>
        <v>7589</v>
      </c>
      <c r="F230" s="11">
        <f>IF(C230="","",IF(H229-D230&lt;=0,0,H229-D230))</f>
        <v>4524039</v>
      </c>
      <c r="G230" s="37"/>
      <c r="H230" s="11">
        <f t="shared" si="9"/>
        <v>4524039</v>
      </c>
      <c r="I230" s="8"/>
      <c r="J230" s="100"/>
      <c r="K230" s="100"/>
      <c r="L230" s="101"/>
    </row>
    <row r="231" spans="1:12" ht="13.5">
      <c r="A231" s="47"/>
      <c r="B231" s="23">
        <v>224</v>
      </c>
      <c r="C231" s="11">
        <f t="shared" si="10"/>
        <v>36961</v>
      </c>
      <c r="D231" s="4">
        <f>IF(H230+E231&gt;$C$8,$C$8-E231,H230)</f>
        <v>29421</v>
      </c>
      <c r="E231" s="4">
        <f t="shared" si="11"/>
        <v>7540</v>
      </c>
      <c r="F231" s="11">
        <f>IF(C231="","",IF(H230-D231&lt;=0,0,H230-D231))</f>
        <v>4494618</v>
      </c>
      <c r="G231" s="37"/>
      <c r="H231" s="11">
        <f t="shared" si="9"/>
        <v>4494618</v>
      </c>
      <c r="I231" s="8"/>
      <c r="J231" s="100"/>
      <c r="K231" s="100"/>
      <c r="L231" s="101"/>
    </row>
    <row r="232" spans="1:12" ht="13.5">
      <c r="A232" s="47"/>
      <c r="B232" s="23">
        <v>225</v>
      </c>
      <c r="C232" s="11">
        <f t="shared" si="10"/>
        <v>36961</v>
      </c>
      <c r="D232" s="4">
        <f>IF(H231+E232&gt;$C$8,$C$8-E232,H231)</f>
        <v>29470</v>
      </c>
      <c r="E232" s="4">
        <f t="shared" si="11"/>
        <v>7491</v>
      </c>
      <c r="F232" s="11">
        <f>IF(C232="","",IF(H231-D232&lt;=0,0,H231-D232))</f>
        <v>4465148</v>
      </c>
      <c r="G232" s="37"/>
      <c r="H232" s="11">
        <f t="shared" si="9"/>
        <v>4465148</v>
      </c>
      <c r="I232" s="8"/>
      <c r="J232" s="100"/>
      <c r="K232" s="100"/>
      <c r="L232" s="101"/>
    </row>
    <row r="233" spans="1:12" ht="13.5">
      <c r="A233" s="47"/>
      <c r="B233" s="23">
        <v>226</v>
      </c>
      <c r="C233" s="11">
        <f t="shared" si="10"/>
        <v>36961</v>
      </c>
      <c r="D233" s="4">
        <f>IF(H232+E233&gt;$C$8,$C$8-E233,H232)</f>
        <v>29520</v>
      </c>
      <c r="E233" s="4">
        <f t="shared" si="11"/>
        <v>7441</v>
      </c>
      <c r="F233" s="11">
        <f>IF(C233="","",IF(H232-D233&lt;=0,0,H232-D233))</f>
        <v>4435628</v>
      </c>
      <c r="G233" s="37"/>
      <c r="H233" s="11">
        <f t="shared" si="9"/>
        <v>4435628</v>
      </c>
      <c r="I233" s="8"/>
      <c r="J233" s="100"/>
      <c r="K233" s="100"/>
      <c r="L233" s="101"/>
    </row>
    <row r="234" spans="1:12" ht="13.5">
      <c r="A234" s="47"/>
      <c r="B234" s="23">
        <v>227</v>
      </c>
      <c r="C234" s="11">
        <f t="shared" si="10"/>
        <v>36961</v>
      </c>
      <c r="D234" s="4">
        <f>IF(H233+E234&gt;$C$8,$C$8-E234,H233)</f>
        <v>29569</v>
      </c>
      <c r="E234" s="4">
        <f t="shared" si="11"/>
        <v>7392</v>
      </c>
      <c r="F234" s="11">
        <f>IF(C234="","",IF(H233-D234&lt;=0,0,H233-D234))</f>
        <v>4406059</v>
      </c>
      <c r="G234" s="37"/>
      <c r="H234" s="11">
        <f t="shared" si="9"/>
        <v>4406059</v>
      </c>
      <c r="I234" s="8"/>
      <c r="J234" s="100"/>
      <c r="K234" s="100"/>
      <c r="L234" s="101"/>
    </row>
    <row r="235" spans="1:12" ht="14.25" thickBot="1">
      <c r="A235" s="47"/>
      <c r="B235" s="24">
        <v>228</v>
      </c>
      <c r="C235" s="19">
        <f t="shared" si="10"/>
        <v>36961</v>
      </c>
      <c r="D235" s="16">
        <f>IF(H234+E235&gt;$C$8,$C$8-E235,H234)</f>
        <v>29618</v>
      </c>
      <c r="E235" s="16">
        <f t="shared" si="11"/>
        <v>7343</v>
      </c>
      <c r="F235" s="19">
        <f>IF(C235="","",IF(H234-D235&lt;=0,0,H234-D235))</f>
        <v>4376441</v>
      </c>
      <c r="G235" s="38"/>
      <c r="H235" s="19">
        <f t="shared" si="9"/>
        <v>4376441</v>
      </c>
      <c r="I235" s="17"/>
      <c r="J235" s="107"/>
      <c r="K235" s="107"/>
      <c r="L235" s="108"/>
    </row>
    <row r="236" spans="1:12" ht="13.5">
      <c r="A236" s="46">
        <v>20</v>
      </c>
      <c r="B236" s="25">
        <v>229</v>
      </c>
      <c r="C236" s="6">
        <f t="shared" si="10"/>
        <v>36961</v>
      </c>
      <c r="D236" s="6">
        <f>IF(H235+E236&gt;$C$8,$C$8-E236,H235)</f>
        <v>29667</v>
      </c>
      <c r="E236" s="6">
        <f t="shared" si="11"/>
        <v>7294</v>
      </c>
      <c r="F236" s="6">
        <f>IF(C236="","",IF(H235-D236&lt;=0,0,H235-D236))</f>
        <v>4346774</v>
      </c>
      <c r="G236" s="39"/>
      <c r="H236" s="6">
        <f t="shared" si="9"/>
        <v>4346774</v>
      </c>
      <c r="I236" s="7">
        <f>IF(H235="","",ROUNDDOWN(H235/1000000*2830,0))</f>
        <v>12385</v>
      </c>
      <c r="J236" s="102"/>
      <c r="K236" s="103"/>
      <c r="L236" s="104"/>
    </row>
    <row r="237" spans="1:12" ht="13.5">
      <c r="A237" s="47"/>
      <c r="B237" s="23">
        <v>230</v>
      </c>
      <c r="C237" s="11">
        <f t="shared" si="10"/>
        <v>36961</v>
      </c>
      <c r="D237" s="4">
        <f>IF(H236+E237&gt;$C$8,$C$8-E237,H236)</f>
        <v>29717</v>
      </c>
      <c r="E237" s="4">
        <f t="shared" si="11"/>
        <v>7244</v>
      </c>
      <c r="F237" s="11">
        <f>IF(C237="","",IF(H236-D237&lt;=0,0,H236-D237))</f>
        <v>4317057</v>
      </c>
      <c r="G237" s="37"/>
      <c r="H237" s="11">
        <f t="shared" si="9"/>
        <v>4317057</v>
      </c>
      <c r="I237" s="8"/>
      <c r="J237" s="105"/>
      <c r="K237" s="100"/>
      <c r="L237" s="101"/>
    </row>
    <row r="238" spans="1:12" ht="13.5">
      <c r="A238" s="47"/>
      <c r="B238" s="23">
        <v>231</v>
      </c>
      <c r="C238" s="11">
        <f t="shared" si="10"/>
        <v>36961</v>
      </c>
      <c r="D238" s="4">
        <f>IF(H237+E238&gt;$C$8,$C$8-E238,H237)</f>
        <v>29766</v>
      </c>
      <c r="E238" s="4">
        <f t="shared" si="11"/>
        <v>7195</v>
      </c>
      <c r="F238" s="11">
        <f>IF(C238="","",IF(H237-D238&lt;=0,0,H237-D238))</f>
        <v>4287291</v>
      </c>
      <c r="G238" s="37"/>
      <c r="H238" s="11">
        <f t="shared" si="9"/>
        <v>4287291</v>
      </c>
      <c r="I238" s="8"/>
      <c r="J238" s="105"/>
      <c r="K238" s="100"/>
      <c r="L238" s="101"/>
    </row>
    <row r="239" spans="1:12" ht="13.5">
      <c r="A239" s="47"/>
      <c r="B239" s="23">
        <v>232</v>
      </c>
      <c r="C239" s="11">
        <f t="shared" si="10"/>
        <v>36961</v>
      </c>
      <c r="D239" s="4">
        <f>IF(H238+E239&gt;$C$8,$C$8-E239,H238)</f>
        <v>29816</v>
      </c>
      <c r="E239" s="4">
        <f t="shared" si="11"/>
        <v>7145</v>
      </c>
      <c r="F239" s="11">
        <f>IF(C239="","",IF(H238-D239&lt;=0,0,H238-D239))</f>
        <v>4257475</v>
      </c>
      <c r="G239" s="37"/>
      <c r="H239" s="11">
        <f t="shared" si="9"/>
        <v>4257475</v>
      </c>
      <c r="I239" s="8"/>
      <c r="J239" s="105"/>
      <c r="K239" s="100"/>
      <c r="L239" s="101"/>
    </row>
    <row r="240" spans="1:12" ht="13.5">
      <c r="A240" s="47"/>
      <c r="B240" s="22">
        <v>233</v>
      </c>
      <c r="C240" s="11">
        <f t="shared" si="10"/>
        <v>36961</v>
      </c>
      <c r="D240" s="4">
        <f>IF(H239+E240&gt;$C$8,$C$8-E240,H239)</f>
        <v>29866</v>
      </c>
      <c r="E240" s="4">
        <f t="shared" si="11"/>
        <v>7095</v>
      </c>
      <c r="F240" s="11">
        <f>IF(C240="","",IF(H239-D240&lt;=0,0,H239-D240))</f>
        <v>4227609</v>
      </c>
      <c r="G240" s="36"/>
      <c r="H240" s="11">
        <f t="shared" si="9"/>
        <v>4227609</v>
      </c>
      <c r="I240" s="12"/>
      <c r="J240" s="105"/>
      <c r="K240" s="100"/>
      <c r="L240" s="101"/>
    </row>
    <row r="241" spans="1:12" ht="13.5">
      <c r="A241" s="47"/>
      <c r="B241" s="23">
        <v>234</v>
      </c>
      <c r="C241" s="11">
        <f t="shared" si="10"/>
        <v>36961</v>
      </c>
      <c r="D241" s="4">
        <f>IF(H240+E241&gt;$C$8,$C$8-E241,H240)</f>
        <v>29915</v>
      </c>
      <c r="E241" s="4">
        <f t="shared" si="11"/>
        <v>7046</v>
      </c>
      <c r="F241" s="11">
        <f>IF(C241="","",IF(H240-D241&lt;=0,0,H240-D241))</f>
        <v>4197694</v>
      </c>
      <c r="G241" s="37"/>
      <c r="H241" s="11">
        <f t="shared" si="9"/>
        <v>4197694</v>
      </c>
      <c r="I241" s="8"/>
      <c r="J241" s="105"/>
      <c r="K241" s="100"/>
      <c r="L241" s="101"/>
    </row>
    <row r="242" spans="1:12" ht="13.5">
      <c r="A242" s="47"/>
      <c r="B242" s="23">
        <v>235</v>
      </c>
      <c r="C242" s="11">
        <f t="shared" si="10"/>
        <v>36961</v>
      </c>
      <c r="D242" s="4">
        <f>IF(H241+E242&gt;$C$8,$C$8-E242,H241)</f>
        <v>29965</v>
      </c>
      <c r="E242" s="4">
        <f t="shared" si="11"/>
        <v>6996</v>
      </c>
      <c r="F242" s="11">
        <f>IF(C242="","",IF(H241-D242&lt;=0,0,H241-D242))</f>
        <v>4167729</v>
      </c>
      <c r="G242" s="37"/>
      <c r="H242" s="11">
        <f t="shared" si="9"/>
        <v>4167729</v>
      </c>
      <c r="I242" s="8"/>
      <c r="J242" s="105"/>
      <c r="K242" s="100"/>
      <c r="L242" s="101"/>
    </row>
    <row r="243" spans="1:12" ht="13.5">
      <c r="A243" s="47"/>
      <c r="B243" s="23">
        <v>236</v>
      </c>
      <c r="C243" s="11">
        <f t="shared" si="10"/>
        <v>36961</v>
      </c>
      <c r="D243" s="4">
        <f>IF(H242+E243&gt;$C$8,$C$8-E243,H242)</f>
        <v>30015</v>
      </c>
      <c r="E243" s="4">
        <f t="shared" si="11"/>
        <v>6946</v>
      </c>
      <c r="F243" s="11">
        <f>IF(C243="","",IF(H242-D243&lt;=0,0,H242-D243))</f>
        <v>4137714</v>
      </c>
      <c r="G243" s="37"/>
      <c r="H243" s="11">
        <f t="shared" si="9"/>
        <v>4137714</v>
      </c>
      <c r="I243" s="8"/>
      <c r="J243" s="105"/>
      <c r="K243" s="100"/>
      <c r="L243" s="101"/>
    </row>
    <row r="244" spans="1:12" ht="13.5">
      <c r="A244" s="47"/>
      <c r="B244" s="23">
        <v>237</v>
      </c>
      <c r="C244" s="11">
        <f t="shared" si="10"/>
        <v>36961</v>
      </c>
      <c r="D244" s="4">
        <f>IF(H243+E244&gt;$C$8,$C$8-E244,H243)</f>
        <v>30065</v>
      </c>
      <c r="E244" s="4">
        <f t="shared" si="11"/>
        <v>6896</v>
      </c>
      <c r="F244" s="11">
        <f>IF(C244="","",IF(H243-D244&lt;=0,0,H243-D244))</f>
        <v>4107649</v>
      </c>
      <c r="G244" s="37"/>
      <c r="H244" s="11">
        <f t="shared" si="9"/>
        <v>4107649</v>
      </c>
      <c r="I244" s="8"/>
      <c r="J244" s="105"/>
      <c r="K244" s="100"/>
      <c r="L244" s="101"/>
    </row>
    <row r="245" spans="1:12" ht="13.5">
      <c r="A245" s="47"/>
      <c r="B245" s="23">
        <v>238</v>
      </c>
      <c r="C245" s="11">
        <f t="shared" si="10"/>
        <v>36961</v>
      </c>
      <c r="D245" s="4">
        <f>IF(H244+E245&gt;$C$8,$C$8-E245,H244)</f>
        <v>30115</v>
      </c>
      <c r="E245" s="4">
        <f t="shared" si="11"/>
        <v>6846</v>
      </c>
      <c r="F245" s="11">
        <f>IF(C245="","",IF(H244-D245&lt;=0,0,H244-D245))</f>
        <v>4077534</v>
      </c>
      <c r="G245" s="37"/>
      <c r="H245" s="11">
        <f t="shared" si="9"/>
        <v>4077534</v>
      </c>
      <c r="I245" s="8"/>
      <c r="J245" s="105"/>
      <c r="K245" s="100"/>
      <c r="L245" s="101"/>
    </row>
    <row r="246" spans="1:12" ht="13.5">
      <c r="A246" s="47"/>
      <c r="B246" s="23">
        <v>239</v>
      </c>
      <c r="C246" s="11">
        <f t="shared" si="10"/>
        <v>36961</v>
      </c>
      <c r="D246" s="4">
        <f>IF(H245+E246&gt;$C$8,$C$8-E246,H245)</f>
        <v>30166</v>
      </c>
      <c r="E246" s="4">
        <f t="shared" si="11"/>
        <v>6795</v>
      </c>
      <c r="F246" s="11">
        <f>IF(C246="","",IF(H245-D246&lt;=0,0,H245-D246))</f>
        <v>4047368</v>
      </c>
      <c r="G246" s="37"/>
      <c r="H246" s="11">
        <f t="shared" si="9"/>
        <v>4047368</v>
      </c>
      <c r="I246" s="8"/>
      <c r="J246" s="105"/>
      <c r="K246" s="100"/>
      <c r="L246" s="101"/>
    </row>
    <row r="247" spans="1:12" ht="14.25" thickBot="1">
      <c r="A247" s="48"/>
      <c r="B247" s="26">
        <v>240</v>
      </c>
      <c r="C247" s="20">
        <f t="shared" si="10"/>
        <v>36961</v>
      </c>
      <c r="D247" s="9">
        <f>IF(H246+E247&gt;$C$8,$C$8-E247,H246)</f>
        <v>30216</v>
      </c>
      <c r="E247" s="9">
        <f t="shared" si="11"/>
        <v>6745</v>
      </c>
      <c r="F247" s="20">
        <f>IF(C247="","",IF(H246-D247&lt;=0,0,H246-D247))</f>
        <v>4017152</v>
      </c>
      <c r="G247" s="40"/>
      <c r="H247" s="20">
        <f t="shared" si="9"/>
        <v>4017152</v>
      </c>
      <c r="I247" s="10"/>
      <c r="J247" s="109"/>
      <c r="K247" s="110"/>
      <c r="L247" s="111"/>
    </row>
    <row r="248" spans="1:12" ht="13.5">
      <c r="A248" s="47">
        <v>21</v>
      </c>
      <c r="B248" s="22">
        <v>241</v>
      </c>
      <c r="C248" s="11">
        <f t="shared" si="10"/>
        <v>36961</v>
      </c>
      <c r="D248" s="11">
        <f>IF(H247+E248&gt;$C$8,$C$8-E248,H247)</f>
        <v>30266</v>
      </c>
      <c r="E248" s="11">
        <f t="shared" si="11"/>
        <v>6695</v>
      </c>
      <c r="F248" s="11">
        <f>IF(C248="","",IF(H247-D248&lt;=0,0,H247-D248))</f>
        <v>3986886</v>
      </c>
      <c r="G248" s="36"/>
      <c r="H248" s="11">
        <f t="shared" si="9"/>
        <v>3986886</v>
      </c>
      <c r="I248" s="12">
        <f>IF(H247="","",ROUNDDOWN(H247/1000000*2830,0))</f>
        <v>11368</v>
      </c>
      <c r="J248" s="98"/>
      <c r="K248" s="98"/>
      <c r="L248" s="99"/>
    </row>
    <row r="249" spans="1:12" ht="13.5">
      <c r="A249" s="47"/>
      <c r="B249" s="23">
        <v>242</v>
      </c>
      <c r="C249" s="11">
        <f t="shared" si="10"/>
        <v>36961</v>
      </c>
      <c r="D249" s="4">
        <f>IF(H248+E249&gt;$C$8,$C$8-E249,H248)</f>
        <v>30317</v>
      </c>
      <c r="E249" s="4">
        <f t="shared" si="11"/>
        <v>6644</v>
      </c>
      <c r="F249" s="11">
        <f>IF(C249="","",IF(H248-D249&lt;=0,0,H248-D249))</f>
        <v>3956569</v>
      </c>
      <c r="G249" s="37"/>
      <c r="H249" s="11">
        <f t="shared" si="9"/>
        <v>3956569</v>
      </c>
      <c r="I249" s="8"/>
      <c r="J249" s="100"/>
      <c r="K249" s="100"/>
      <c r="L249" s="101"/>
    </row>
    <row r="250" spans="1:12" ht="13.5">
      <c r="A250" s="47"/>
      <c r="B250" s="23">
        <v>243</v>
      </c>
      <c r="C250" s="11">
        <f t="shared" si="10"/>
        <v>36961</v>
      </c>
      <c r="D250" s="4">
        <f>IF(H249+E250&gt;$C$8,$C$8-E250,H249)</f>
        <v>30367</v>
      </c>
      <c r="E250" s="4">
        <f t="shared" si="11"/>
        <v>6594</v>
      </c>
      <c r="F250" s="11">
        <f>IF(C250="","",IF(H249-D250&lt;=0,0,H249-D250))</f>
        <v>3926202</v>
      </c>
      <c r="G250" s="37"/>
      <c r="H250" s="11">
        <f t="shared" si="9"/>
        <v>3926202</v>
      </c>
      <c r="I250" s="8"/>
      <c r="J250" s="100"/>
      <c r="K250" s="100"/>
      <c r="L250" s="101"/>
    </row>
    <row r="251" spans="1:12" ht="13.5">
      <c r="A251" s="47"/>
      <c r="B251" s="23">
        <v>244</v>
      </c>
      <c r="C251" s="11">
        <f t="shared" si="10"/>
        <v>36961</v>
      </c>
      <c r="D251" s="4">
        <f>IF(H250+E251&gt;$C$8,$C$8-E251,H250)</f>
        <v>30418</v>
      </c>
      <c r="E251" s="4">
        <f t="shared" si="11"/>
        <v>6543</v>
      </c>
      <c r="F251" s="11">
        <f>IF(C251="","",IF(H250-D251&lt;=0,0,H250-D251))</f>
        <v>3895784</v>
      </c>
      <c r="G251" s="37"/>
      <c r="H251" s="11">
        <f t="shared" si="9"/>
        <v>3895784</v>
      </c>
      <c r="I251" s="8"/>
      <c r="J251" s="100"/>
      <c r="K251" s="100"/>
      <c r="L251" s="101"/>
    </row>
    <row r="252" spans="1:12" ht="13.5">
      <c r="A252" s="47"/>
      <c r="B252" s="22">
        <v>245</v>
      </c>
      <c r="C252" s="11">
        <f t="shared" si="10"/>
        <v>36961</v>
      </c>
      <c r="D252" s="4">
        <f>IF(H251+E252&gt;$C$8,$C$8-E252,H251)</f>
        <v>30469</v>
      </c>
      <c r="E252" s="4">
        <f t="shared" si="11"/>
        <v>6492</v>
      </c>
      <c r="F252" s="11">
        <f>IF(C252="","",IF(H251-D252&lt;=0,0,H251-D252))</f>
        <v>3865315</v>
      </c>
      <c r="G252" s="36"/>
      <c r="H252" s="11">
        <f t="shared" si="9"/>
        <v>3865315</v>
      </c>
      <c r="I252" s="12"/>
      <c r="J252" s="100"/>
      <c r="K252" s="100"/>
      <c r="L252" s="101"/>
    </row>
    <row r="253" spans="1:12" ht="13.5">
      <c r="A253" s="47"/>
      <c r="B253" s="23">
        <v>246</v>
      </c>
      <c r="C253" s="11">
        <f t="shared" si="10"/>
        <v>36961</v>
      </c>
      <c r="D253" s="4">
        <f>IF(H252+E253&gt;$C$8,$C$8-E253,H252)</f>
        <v>30519</v>
      </c>
      <c r="E253" s="4">
        <f t="shared" si="11"/>
        <v>6442</v>
      </c>
      <c r="F253" s="11">
        <f>IF(C253="","",IF(H252-D253&lt;=0,0,H252-D253))</f>
        <v>3834796</v>
      </c>
      <c r="G253" s="37"/>
      <c r="H253" s="11">
        <f t="shared" si="9"/>
        <v>3834796</v>
      </c>
      <c r="I253" s="8"/>
      <c r="J253" s="100"/>
      <c r="K253" s="100"/>
      <c r="L253" s="101"/>
    </row>
    <row r="254" spans="1:12" ht="13.5">
      <c r="A254" s="47"/>
      <c r="B254" s="23">
        <v>247</v>
      </c>
      <c r="C254" s="11">
        <f t="shared" si="10"/>
        <v>36961</v>
      </c>
      <c r="D254" s="4">
        <f>IF(H253+E254&gt;$C$8,$C$8-E254,H253)</f>
        <v>30570</v>
      </c>
      <c r="E254" s="4">
        <f t="shared" si="11"/>
        <v>6391</v>
      </c>
      <c r="F254" s="11">
        <f>IF(C254="","",IF(H253-D254&lt;=0,0,H253-D254))</f>
        <v>3804226</v>
      </c>
      <c r="G254" s="37"/>
      <c r="H254" s="11">
        <f t="shared" si="9"/>
        <v>3804226</v>
      </c>
      <c r="I254" s="8"/>
      <c r="J254" s="100"/>
      <c r="K254" s="100"/>
      <c r="L254" s="101"/>
    </row>
    <row r="255" spans="1:12" ht="13.5">
      <c r="A255" s="47"/>
      <c r="B255" s="23">
        <v>248</v>
      </c>
      <c r="C255" s="11">
        <f t="shared" si="10"/>
        <v>36961</v>
      </c>
      <c r="D255" s="4">
        <f>IF(H254+E255&gt;$C$8,$C$8-E255,H254)</f>
        <v>30621</v>
      </c>
      <c r="E255" s="4">
        <f t="shared" si="11"/>
        <v>6340</v>
      </c>
      <c r="F255" s="11">
        <f>IF(C255="","",IF(H254-D255&lt;=0,0,H254-D255))</f>
        <v>3773605</v>
      </c>
      <c r="G255" s="37"/>
      <c r="H255" s="11">
        <f t="shared" si="9"/>
        <v>3773605</v>
      </c>
      <c r="I255" s="8"/>
      <c r="J255" s="100"/>
      <c r="K255" s="100"/>
      <c r="L255" s="101"/>
    </row>
    <row r="256" spans="1:12" ht="13.5">
      <c r="A256" s="47"/>
      <c r="B256" s="23">
        <v>249</v>
      </c>
      <c r="C256" s="11">
        <f t="shared" si="10"/>
        <v>36961</v>
      </c>
      <c r="D256" s="4">
        <f>IF(H255+E256&gt;$C$8,$C$8-E256,H255)</f>
        <v>30672</v>
      </c>
      <c r="E256" s="4">
        <f t="shared" si="11"/>
        <v>6289</v>
      </c>
      <c r="F256" s="11">
        <f>IF(C256="","",IF(H255-D256&lt;=0,0,H255-D256))</f>
        <v>3742933</v>
      </c>
      <c r="G256" s="37"/>
      <c r="H256" s="11">
        <f t="shared" si="9"/>
        <v>3742933</v>
      </c>
      <c r="I256" s="8"/>
      <c r="J256" s="100"/>
      <c r="K256" s="100"/>
      <c r="L256" s="101"/>
    </row>
    <row r="257" spans="1:12" ht="13.5">
      <c r="A257" s="47"/>
      <c r="B257" s="23">
        <v>250</v>
      </c>
      <c r="C257" s="11">
        <f t="shared" si="10"/>
        <v>36961</v>
      </c>
      <c r="D257" s="4">
        <f>IF(H256+E257&gt;$C$8,$C$8-E257,H256)</f>
        <v>30723</v>
      </c>
      <c r="E257" s="4">
        <f t="shared" si="11"/>
        <v>6238</v>
      </c>
      <c r="F257" s="11">
        <f>IF(C257="","",IF(H256-D257&lt;=0,0,H256-D257))</f>
        <v>3712210</v>
      </c>
      <c r="G257" s="37"/>
      <c r="H257" s="11">
        <f t="shared" si="9"/>
        <v>3712210</v>
      </c>
      <c r="I257" s="8"/>
      <c r="J257" s="100"/>
      <c r="K257" s="100"/>
      <c r="L257" s="101"/>
    </row>
    <row r="258" spans="1:12" ht="13.5">
      <c r="A258" s="47"/>
      <c r="B258" s="23">
        <v>251</v>
      </c>
      <c r="C258" s="11">
        <f t="shared" si="10"/>
        <v>36961</v>
      </c>
      <c r="D258" s="4">
        <f>IF(H257+E258&gt;$C$8,$C$8-E258,H257)</f>
        <v>30774</v>
      </c>
      <c r="E258" s="4">
        <f t="shared" si="11"/>
        <v>6187</v>
      </c>
      <c r="F258" s="11">
        <f>IF(C258="","",IF(H257-D258&lt;=0,0,H257-D258))</f>
        <v>3681436</v>
      </c>
      <c r="G258" s="37"/>
      <c r="H258" s="11">
        <f t="shared" si="9"/>
        <v>3681436</v>
      </c>
      <c r="I258" s="8"/>
      <c r="J258" s="100"/>
      <c r="K258" s="100"/>
      <c r="L258" s="101"/>
    </row>
    <row r="259" spans="1:12" ht="14.25" thickBot="1">
      <c r="A259" s="47"/>
      <c r="B259" s="24">
        <v>252</v>
      </c>
      <c r="C259" s="19">
        <f t="shared" si="10"/>
        <v>36961</v>
      </c>
      <c r="D259" s="16">
        <f>IF(H258+E259&gt;$C$8,$C$8-E259,H258)</f>
        <v>30826</v>
      </c>
      <c r="E259" s="16">
        <f t="shared" si="11"/>
        <v>6135</v>
      </c>
      <c r="F259" s="19">
        <f>IF(C259="","",IF(H258-D259&lt;=0,0,H258-D259))</f>
        <v>3650610</v>
      </c>
      <c r="G259" s="38"/>
      <c r="H259" s="19">
        <f t="shared" si="9"/>
        <v>3650610</v>
      </c>
      <c r="I259" s="17"/>
      <c r="J259" s="107"/>
      <c r="K259" s="107"/>
      <c r="L259" s="108"/>
    </row>
    <row r="260" spans="1:12" ht="13.5">
      <c r="A260" s="46">
        <v>22</v>
      </c>
      <c r="B260" s="25">
        <v>253</v>
      </c>
      <c r="C260" s="6">
        <f t="shared" si="10"/>
        <v>36961</v>
      </c>
      <c r="D260" s="6">
        <f>IF(H259+E260&gt;$C$8,$C$8-E260,H259)</f>
        <v>30877</v>
      </c>
      <c r="E260" s="6">
        <f t="shared" si="11"/>
        <v>6084</v>
      </c>
      <c r="F260" s="6">
        <f>IF(C260="","",IF(H259-D260&lt;=0,0,H259-D260))</f>
        <v>3619733</v>
      </c>
      <c r="G260" s="39"/>
      <c r="H260" s="6">
        <f t="shared" si="9"/>
        <v>3619733</v>
      </c>
      <c r="I260" s="7">
        <f>IF(H259="","",ROUNDDOWN(H259/1000000*2830,0))</f>
        <v>10331</v>
      </c>
      <c r="J260" s="102"/>
      <c r="K260" s="103"/>
      <c r="L260" s="104"/>
    </row>
    <row r="261" spans="1:12" ht="13.5">
      <c r="A261" s="47"/>
      <c r="B261" s="23">
        <v>254</v>
      </c>
      <c r="C261" s="11">
        <f t="shared" si="10"/>
        <v>36961</v>
      </c>
      <c r="D261" s="4">
        <f>IF(H260+E261&gt;$C$8,$C$8-E261,H260)</f>
        <v>30929</v>
      </c>
      <c r="E261" s="4">
        <f t="shared" si="11"/>
        <v>6032</v>
      </c>
      <c r="F261" s="11">
        <f>IF(C261="","",IF(H260-D261&lt;=0,0,H260-D261))</f>
        <v>3588804</v>
      </c>
      <c r="G261" s="37"/>
      <c r="H261" s="11">
        <f t="shared" si="9"/>
        <v>3588804</v>
      </c>
      <c r="I261" s="8"/>
      <c r="J261" s="105"/>
      <c r="K261" s="100"/>
      <c r="L261" s="101"/>
    </row>
    <row r="262" spans="1:12" ht="13.5">
      <c r="A262" s="47"/>
      <c r="B262" s="23">
        <v>255</v>
      </c>
      <c r="C262" s="11">
        <f t="shared" si="10"/>
        <v>36961</v>
      </c>
      <c r="D262" s="4">
        <f>IF(H261+E262&gt;$C$8,$C$8-E262,H261)</f>
        <v>30980</v>
      </c>
      <c r="E262" s="4">
        <f t="shared" si="11"/>
        <v>5981</v>
      </c>
      <c r="F262" s="11">
        <f>IF(C262="","",IF(H261-D262&lt;=0,0,H261-D262))</f>
        <v>3557824</v>
      </c>
      <c r="G262" s="37"/>
      <c r="H262" s="11">
        <f t="shared" si="9"/>
        <v>3557824</v>
      </c>
      <c r="I262" s="8"/>
      <c r="J262" s="105"/>
      <c r="K262" s="100"/>
      <c r="L262" s="101"/>
    </row>
    <row r="263" spans="1:12" ht="13.5">
      <c r="A263" s="47"/>
      <c r="B263" s="23">
        <v>256</v>
      </c>
      <c r="C263" s="11">
        <f t="shared" si="10"/>
        <v>36961</v>
      </c>
      <c r="D263" s="4">
        <f>IF(H262+E263&gt;$C$8,$C$8-E263,H262)</f>
        <v>31032</v>
      </c>
      <c r="E263" s="4">
        <f t="shared" si="11"/>
        <v>5929</v>
      </c>
      <c r="F263" s="11">
        <f>IF(C263="","",IF(H262-D263&lt;=0,0,H262-D263))</f>
        <v>3526792</v>
      </c>
      <c r="G263" s="37"/>
      <c r="H263" s="11">
        <f t="shared" si="9"/>
        <v>3526792</v>
      </c>
      <c r="I263" s="8"/>
      <c r="J263" s="105"/>
      <c r="K263" s="100"/>
      <c r="L263" s="101"/>
    </row>
    <row r="264" spans="1:12" ht="13.5">
      <c r="A264" s="47"/>
      <c r="B264" s="22">
        <v>257</v>
      </c>
      <c r="C264" s="11">
        <f t="shared" si="10"/>
        <v>36961</v>
      </c>
      <c r="D264" s="4">
        <f>IF(H263+E264&gt;$C$8,$C$8-E264,H263)</f>
        <v>31084</v>
      </c>
      <c r="E264" s="4">
        <f t="shared" si="11"/>
        <v>5877</v>
      </c>
      <c r="F264" s="11">
        <f>IF(C264="","",IF(H263-D264&lt;=0,0,H263-D264))</f>
        <v>3495708</v>
      </c>
      <c r="G264" s="36"/>
      <c r="H264" s="11">
        <f t="shared" si="9"/>
        <v>3495708</v>
      </c>
      <c r="I264" s="12"/>
      <c r="J264" s="105"/>
      <c r="K264" s="100"/>
      <c r="L264" s="101"/>
    </row>
    <row r="265" spans="1:12" ht="13.5">
      <c r="A265" s="47"/>
      <c r="B265" s="23">
        <v>258</v>
      </c>
      <c r="C265" s="11">
        <f t="shared" si="10"/>
        <v>36961</v>
      </c>
      <c r="D265" s="4">
        <f>IF(H264+E265&gt;$C$8,$C$8-E265,H264)</f>
        <v>31135</v>
      </c>
      <c r="E265" s="4">
        <f t="shared" si="11"/>
        <v>5826</v>
      </c>
      <c r="F265" s="11">
        <f>IF(C265="","",IF(H264-D265&lt;=0,0,H264-D265))</f>
        <v>3464573</v>
      </c>
      <c r="G265" s="37"/>
      <c r="H265" s="11">
        <f aca="true" t="shared" si="12" ref="H265:H328">IF(F265-G265&lt;0,0,F265-G265)</f>
        <v>3464573</v>
      </c>
      <c r="I265" s="8"/>
      <c r="J265" s="105"/>
      <c r="K265" s="100"/>
      <c r="L265" s="101"/>
    </row>
    <row r="266" spans="1:12" ht="13.5">
      <c r="A266" s="47"/>
      <c r="B266" s="23">
        <v>259</v>
      </c>
      <c r="C266" s="11">
        <f aca="true" t="shared" si="13" ref="C266:C329">IF(D266=0,0,D266+E266)</f>
        <v>36961</v>
      </c>
      <c r="D266" s="4">
        <f>IF(H265+E266&gt;$C$8,$C$8-E266,H265)</f>
        <v>31187</v>
      </c>
      <c r="E266" s="4">
        <f aca="true" t="shared" si="14" ref="E266:E329">IF(H265&gt;0,INT(H265*$E$4/12),0)</f>
        <v>5774</v>
      </c>
      <c r="F266" s="11">
        <f>IF(C266="","",IF(H265-D266&lt;=0,0,H265-D266))</f>
        <v>3433386</v>
      </c>
      <c r="G266" s="37"/>
      <c r="H266" s="11">
        <f t="shared" si="12"/>
        <v>3433386</v>
      </c>
      <c r="I266" s="8"/>
      <c r="J266" s="105"/>
      <c r="K266" s="100"/>
      <c r="L266" s="101"/>
    </row>
    <row r="267" spans="1:12" ht="13.5">
      <c r="A267" s="47"/>
      <c r="B267" s="23">
        <v>260</v>
      </c>
      <c r="C267" s="11">
        <f t="shared" si="13"/>
        <v>36961</v>
      </c>
      <c r="D267" s="4">
        <f>IF(H266+E267&gt;$C$8,$C$8-E267,H266)</f>
        <v>31239</v>
      </c>
      <c r="E267" s="4">
        <f t="shared" si="14"/>
        <v>5722</v>
      </c>
      <c r="F267" s="11">
        <f>IF(C267="","",IF(H266-D267&lt;=0,0,H266-D267))</f>
        <v>3402147</v>
      </c>
      <c r="G267" s="37"/>
      <c r="H267" s="11">
        <f t="shared" si="12"/>
        <v>3402147</v>
      </c>
      <c r="I267" s="8"/>
      <c r="J267" s="105"/>
      <c r="K267" s="100"/>
      <c r="L267" s="101"/>
    </row>
    <row r="268" spans="1:12" ht="13.5">
      <c r="A268" s="47"/>
      <c r="B268" s="23">
        <v>261</v>
      </c>
      <c r="C268" s="11">
        <f t="shared" si="13"/>
        <v>36961</v>
      </c>
      <c r="D268" s="4">
        <f>IF(H267+E268&gt;$C$8,$C$8-E268,H267)</f>
        <v>31291</v>
      </c>
      <c r="E268" s="4">
        <f t="shared" si="14"/>
        <v>5670</v>
      </c>
      <c r="F268" s="11">
        <f>IF(C268="","",IF(H267-D268&lt;=0,0,H267-D268))</f>
        <v>3370856</v>
      </c>
      <c r="G268" s="37"/>
      <c r="H268" s="11">
        <f t="shared" si="12"/>
        <v>3370856</v>
      </c>
      <c r="I268" s="8"/>
      <c r="J268" s="105"/>
      <c r="K268" s="100"/>
      <c r="L268" s="101"/>
    </row>
    <row r="269" spans="1:12" ht="13.5">
      <c r="A269" s="47"/>
      <c r="B269" s="23">
        <v>262</v>
      </c>
      <c r="C269" s="11">
        <f t="shared" si="13"/>
        <v>36961</v>
      </c>
      <c r="D269" s="4">
        <f>IF(H268+E269&gt;$C$8,$C$8-E269,H268)</f>
        <v>31343</v>
      </c>
      <c r="E269" s="4">
        <f t="shared" si="14"/>
        <v>5618</v>
      </c>
      <c r="F269" s="11">
        <f>IF(C269="","",IF(H268-D269&lt;=0,0,H268-D269))</f>
        <v>3339513</v>
      </c>
      <c r="G269" s="37"/>
      <c r="H269" s="11">
        <f t="shared" si="12"/>
        <v>3339513</v>
      </c>
      <c r="I269" s="8"/>
      <c r="J269" s="105"/>
      <c r="K269" s="100"/>
      <c r="L269" s="101"/>
    </row>
    <row r="270" spans="1:12" ht="13.5">
      <c r="A270" s="47"/>
      <c r="B270" s="23">
        <v>263</v>
      </c>
      <c r="C270" s="11">
        <f t="shared" si="13"/>
        <v>36961</v>
      </c>
      <c r="D270" s="4">
        <f>IF(H269+E270&gt;$C$8,$C$8-E270,H269)</f>
        <v>31396</v>
      </c>
      <c r="E270" s="4">
        <f t="shared" si="14"/>
        <v>5565</v>
      </c>
      <c r="F270" s="11">
        <f>IF(C270="","",IF(H269-D270&lt;=0,0,H269-D270))</f>
        <v>3308117</v>
      </c>
      <c r="G270" s="37"/>
      <c r="H270" s="11">
        <f t="shared" si="12"/>
        <v>3308117</v>
      </c>
      <c r="I270" s="8"/>
      <c r="J270" s="105"/>
      <c r="K270" s="100"/>
      <c r="L270" s="101"/>
    </row>
    <row r="271" spans="1:12" ht="14.25" thickBot="1">
      <c r="A271" s="48"/>
      <c r="B271" s="26">
        <v>264</v>
      </c>
      <c r="C271" s="20">
        <f t="shared" si="13"/>
        <v>36961</v>
      </c>
      <c r="D271" s="9">
        <f>IF(H270+E271&gt;$C$8,$C$8-E271,H270)</f>
        <v>31448</v>
      </c>
      <c r="E271" s="9">
        <f t="shared" si="14"/>
        <v>5513</v>
      </c>
      <c r="F271" s="20">
        <f>IF(C271="","",IF(H270-D271&lt;=0,0,H270-D271))</f>
        <v>3276669</v>
      </c>
      <c r="G271" s="40"/>
      <c r="H271" s="20">
        <f t="shared" si="12"/>
        <v>3276669</v>
      </c>
      <c r="I271" s="10"/>
      <c r="J271" s="109"/>
      <c r="K271" s="110"/>
      <c r="L271" s="111"/>
    </row>
    <row r="272" spans="1:12" ht="13.5">
      <c r="A272" s="47">
        <v>23</v>
      </c>
      <c r="B272" s="22">
        <v>265</v>
      </c>
      <c r="C272" s="11">
        <f t="shared" si="13"/>
        <v>36961</v>
      </c>
      <c r="D272" s="11">
        <f>IF(H271+E272&gt;$C$8,$C$8-E272,H271)</f>
        <v>31500</v>
      </c>
      <c r="E272" s="11">
        <f t="shared" si="14"/>
        <v>5461</v>
      </c>
      <c r="F272" s="11">
        <f>IF(C272="","",IF(H271-D272&lt;=0,0,H271-D272))</f>
        <v>3245169</v>
      </c>
      <c r="G272" s="36"/>
      <c r="H272" s="11">
        <f t="shared" si="12"/>
        <v>3245169</v>
      </c>
      <c r="I272" s="12">
        <f>IF(H271="","",ROUNDDOWN(H271/1000000*2830,0))</f>
        <v>9272</v>
      </c>
      <c r="J272" s="98"/>
      <c r="K272" s="98"/>
      <c r="L272" s="99"/>
    </row>
    <row r="273" spans="1:12" ht="13.5">
      <c r="A273" s="47"/>
      <c r="B273" s="23">
        <v>266</v>
      </c>
      <c r="C273" s="11">
        <f t="shared" si="13"/>
        <v>36961</v>
      </c>
      <c r="D273" s="4">
        <f>IF(H272+E273&gt;$C$8,$C$8-E273,H272)</f>
        <v>31553</v>
      </c>
      <c r="E273" s="4">
        <f t="shared" si="14"/>
        <v>5408</v>
      </c>
      <c r="F273" s="11">
        <f>IF(C273="","",IF(H272-D273&lt;=0,0,H272-D273))</f>
        <v>3213616</v>
      </c>
      <c r="G273" s="37"/>
      <c r="H273" s="11">
        <f t="shared" si="12"/>
        <v>3213616</v>
      </c>
      <c r="I273" s="8"/>
      <c r="J273" s="100"/>
      <c r="K273" s="100"/>
      <c r="L273" s="101"/>
    </row>
    <row r="274" spans="1:12" ht="13.5">
      <c r="A274" s="47"/>
      <c r="B274" s="23">
        <v>267</v>
      </c>
      <c r="C274" s="11">
        <f t="shared" si="13"/>
        <v>36961</v>
      </c>
      <c r="D274" s="4">
        <f>IF(H273+E274&gt;$C$8,$C$8-E274,H273)</f>
        <v>31605</v>
      </c>
      <c r="E274" s="4">
        <f t="shared" si="14"/>
        <v>5356</v>
      </c>
      <c r="F274" s="11">
        <f>IF(C274="","",IF(H273-D274&lt;=0,0,H273-D274))</f>
        <v>3182011</v>
      </c>
      <c r="G274" s="37"/>
      <c r="H274" s="11">
        <f t="shared" si="12"/>
        <v>3182011</v>
      </c>
      <c r="I274" s="8"/>
      <c r="J274" s="100"/>
      <c r="K274" s="100"/>
      <c r="L274" s="101"/>
    </row>
    <row r="275" spans="1:12" ht="13.5">
      <c r="A275" s="47"/>
      <c r="B275" s="23">
        <v>268</v>
      </c>
      <c r="C275" s="11">
        <f t="shared" si="13"/>
        <v>36961</v>
      </c>
      <c r="D275" s="4">
        <f>IF(H274+E275&gt;$C$8,$C$8-E275,H274)</f>
        <v>31658</v>
      </c>
      <c r="E275" s="4">
        <f t="shared" si="14"/>
        <v>5303</v>
      </c>
      <c r="F275" s="11">
        <f>IF(C275="","",IF(H274-D275&lt;=0,0,H274-D275))</f>
        <v>3150353</v>
      </c>
      <c r="G275" s="37"/>
      <c r="H275" s="11">
        <f t="shared" si="12"/>
        <v>3150353</v>
      </c>
      <c r="I275" s="8"/>
      <c r="J275" s="100"/>
      <c r="K275" s="100"/>
      <c r="L275" s="101"/>
    </row>
    <row r="276" spans="1:12" ht="13.5">
      <c r="A276" s="47"/>
      <c r="B276" s="22">
        <v>269</v>
      </c>
      <c r="C276" s="11">
        <f t="shared" si="13"/>
        <v>36961</v>
      </c>
      <c r="D276" s="4">
        <f>IF(H275+E276&gt;$C$8,$C$8-E276,H275)</f>
        <v>31711</v>
      </c>
      <c r="E276" s="4">
        <f t="shared" si="14"/>
        <v>5250</v>
      </c>
      <c r="F276" s="11">
        <f>IF(C276="","",IF(H275-D276&lt;=0,0,H275-D276))</f>
        <v>3118642</v>
      </c>
      <c r="G276" s="36"/>
      <c r="H276" s="11">
        <f t="shared" si="12"/>
        <v>3118642</v>
      </c>
      <c r="I276" s="12"/>
      <c r="J276" s="100"/>
      <c r="K276" s="100"/>
      <c r="L276" s="101"/>
    </row>
    <row r="277" spans="1:12" ht="13.5">
      <c r="A277" s="47"/>
      <c r="B277" s="23">
        <v>270</v>
      </c>
      <c r="C277" s="11">
        <f t="shared" si="13"/>
        <v>36961</v>
      </c>
      <c r="D277" s="4">
        <f>IF(H276+E277&gt;$C$8,$C$8-E277,H276)</f>
        <v>31764</v>
      </c>
      <c r="E277" s="4">
        <f t="shared" si="14"/>
        <v>5197</v>
      </c>
      <c r="F277" s="11">
        <f>IF(C277="","",IF(H276-D277&lt;=0,0,H276-D277))</f>
        <v>3086878</v>
      </c>
      <c r="G277" s="37"/>
      <c r="H277" s="11">
        <f t="shared" si="12"/>
        <v>3086878</v>
      </c>
      <c r="I277" s="8"/>
      <c r="J277" s="100"/>
      <c r="K277" s="100"/>
      <c r="L277" s="101"/>
    </row>
    <row r="278" spans="1:12" ht="13.5">
      <c r="A278" s="47"/>
      <c r="B278" s="23">
        <v>271</v>
      </c>
      <c r="C278" s="11">
        <f t="shared" si="13"/>
        <v>36961</v>
      </c>
      <c r="D278" s="4">
        <f>IF(H277+E278&gt;$C$8,$C$8-E278,H277)</f>
        <v>31817</v>
      </c>
      <c r="E278" s="4">
        <f t="shared" si="14"/>
        <v>5144</v>
      </c>
      <c r="F278" s="11">
        <f>IF(C278="","",IF(H277-D278&lt;=0,0,H277-D278))</f>
        <v>3055061</v>
      </c>
      <c r="G278" s="37"/>
      <c r="H278" s="11">
        <f t="shared" si="12"/>
        <v>3055061</v>
      </c>
      <c r="I278" s="8"/>
      <c r="J278" s="100"/>
      <c r="K278" s="100"/>
      <c r="L278" s="101"/>
    </row>
    <row r="279" spans="1:12" ht="13.5">
      <c r="A279" s="47"/>
      <c r="B279" s="23">
        <v>272</v>
      </c>
      <c r="C279" s="11">
        <f t="shared" si="13"/>
        <v>36961</v>
      </c>
      <c r="D279" s="4">
        <f>IF(H278+E279&gt;$C$8,$C$8-E279,H278)</f>
        <v>31870</v>
      </c>
      <c r="E279" s="4">
        <f t="shared" si="14"/>
        <v>5091</v>
      </c>
      <c r="F279" s="11">
        <f>IF(C279="","",IF(H278-D279&lt;=0,0,H278-D279))</f>
        <v>3023191</v>
      </c>
      <c r="G279" s="37"/>
      <c r="H279" s="11">
        <f t="shared" si="12"/>
        <v>3023191</v>
      </c>
      <c r="I279" s="8"/>
      <c r="J279" s="100"/>
      <c r="K279" s="100"/>
      <c r="L279" s="101"/>
    </row>
    <row r="280" spans="1:12" ht="13.5">
      <c r="A280" s="47"/>
      <c r="B280" s="23">
        <v>273</v>
      </c>
      <c r="C280" s="11">
        <f t="shared" si="13"/>
        <v>36961</v>
      </c>
      <c r="D280" s="4">
        <f>IF(H279+E280&gt;$C$8,$C$8-E280,H279)</f>
        <v>31923</v>
      </c>
      <c r="E280" s="4">
        <f t="shared" si="14"/>
        <v>5038</v>
      </c>
      <c r="F280" s="11">
        <f>IF(C280="","",IF(H279-D280&lt;=0,0,H279-D280))</f>
        <v>2991268</v>
      </c>
      <c r="G280" s="37"/>
      <c r="H280" s="11">
        <f t="shared" si="12"/>
        <v>2991268</v>
      </c>
      <c r="I280" s="8"/>
      <c r="J280" s="100"/>
      <c r="K280" s="100"/>
      <c r="L280" s="101"/>
    </row>
    <row r="281" spans="1:12" ht="13.5">
      <c r="A281" s="47"/>
      <c r="B281" s="23">
        <v>274</v>
      </c>
      <c r="C281" s="11">
        <f t="shared" si="13"/>
        <v>36961</v>
      </c>
      <c r="D281" s="4">
        <f>IF(H280+E281&gt;$C$8,$C$8-E281,H280)</f>
        <v>31976</v>
      </c>
      <c r="E281" s="4">
        <f t="shared" si="14"/>
        <v>4985</v>
      </c>
      <c r="F281" s="11">
        <f>IF(C281="","",IF(H280-D281&lt;=0,0,H280-D281))</f>
        <v>2959292</v>
      </c>
      <c r="G281" s="37"/>
      <c r="H281" s="11">
        <f t="shared" si="12"/>
        <v>2959292</v>
      </c>
      <c r="I281" s="8"/>
      <c r="J281" s="100"/>
      <c r="K281" s="100"/>
      <c r="L281" s="101"/>
    </row>
    <row r="282" spans="1:12" ht="13.5">
      <c r="A282" s="47"/>
      <c r="B282" s="23">
        <v>275</v>
      </c>
      <c r="C282" s="11">
        <f t="shared" si="13"/>
        <v>36961</v>
      </c>
      <c r="D282" s="4">
        <f>IF(H281+E282&gt;$C$8,$C$8-E282,H281)</f>
        <v>32029</v>
      </c>
      <c r="E282" s="4">
        <f t="shared" si="14"/>
        <v>4932</v>
      </c>
      <c r="F282" s="11">
        <f>IF(C282="","",IF(H281-D282&lt;=0,0,H281-D282))</f>
        <v>2927263</v>
      </c>
      <c r="G282" s="37"/>
      <c r="H282" s="11">
        <f t="shared" si="12"/>
        <v>2927263</v>
      </c>
      <c r="I282" s="8"/>
      <c r="J282" s="100"/>
      <c r="K282" s="100"/>
      <c r="L282" s="101"/>
    </row>
    <row r="283" spans="1:12" ht="14.25" thickBot="1">
      <c r="A283" s="47"/>
      <c r="B283" s="24">
        <v>276</v>
      </c>
      <c r="C283" s="19">
        <f t="shared" si="13"/>
        <v>36961</v>
      </c>
      <c r="D283" s="16">
        <f>IF(H282+E283&gt;$C$8,$C$8-E283,H282)</f>
        <v>32083</v>
      </c>
      <c r="E283" s="16">
        <f t="shared" si="14"/>
        <v>4878</v>
      </c>
      <c r="F283" s="19">
        <f>IF(C283="","",IF(H282-D283&lt;=0,0,H282-D283))</f>
        <v>2895180</v>
      </c>
      <c r="G283" s="38"/>
      <c r="H283" s="19">
        <f t="shared" si="12"/>
        <v>2895180</v>
      </c>
      <c r="I283" s="17"/>
      <c r="J283" s="107"/>
      <c r="K283" s="107"/>
      <c r="L283" s="108"/>
    </row>
    <row r="284" spans="1:12" ht="13.5">
      <c r="A284" s="46">
        <v>24</v>
      </c>
      <c r="B284" s="25">
        <v>277</v>
      </c>
      <c r="C284" s="6">
        <f t="shared" si="13"/>
        <v>36961</v>
      </c>
      <c r="D284" s="6">
        <f>IF(H283+E284&gt;$C$8,$C$8-E284,H283)</f>
        <v>32136</v>
      </c>
      <c r="E284" s="6">
        <f t="shared" si="14"/>
        <v>4825</v>
      </c>
      <c r="F284" s="6">
        <f>IF(C284="","",IF(H283-D284&lt;=0,0,H283-D284))</f>
        <v>2863044</v>
      </c>
      <c r="G284" s="39"/>
      <c r="H284" s="6">
        <f t="shared" si="12"/>
        <v>2863044</v>
      </c>
      <c r="I284" s="7">
        <f>IF(H283="","",ROUNDDOWN(H283/1000000*2830,0))</f>
        <v>8193</v>
      </c>
      <c r="J284" s="102"/>
      <c r="K284" s="103"/>
      <c r="L284" s="104"/>
    </row>
    <row r="285" spans="1:12" ht="13.5">
      <c r="A285" s="47"/>
      <c r="B285" s="23">
        <v>278</v>
      </c>
      <c r="C285" s="11">
        <f t="shared" si="13"/>
        <v>36961</v>
      </c>
      <c r="D285" s="4">
        <f>IF(H284+E285&gt;$C$8,$C$8-E285,H284)</f>
        <v>32190</v>
      </c>
      <c r="E285" s="4">
        <f t="shared" si="14"/>
        <v>4771</v>
      </c>
      <c r="F285" s="11">
        <f>IF(C285="","",IF(H284-D285&lt;=0,0,H284-D285))</f>
        <v>2830854</v>
      </c>
      <c r="G285" s="37"/>
      <c r="H285" s="11">
        <f t="shared" si="12"/>
        <v>2830854</v>
      </c>
      <c r="I285" s="8"/>
      <c r="J285" s="105"/>
      <c r="K285" s="100"/>
      <c r="L285" s="101"/>
    </row>
    <row r="286" spans="1:12" ht="13.5">
      <c r="A286" s="47"/>
      <c r="B286" s="23">
        <v>279</v>
      </c>
      <c r="C286" s="11">
        <f t="shared" si="13"/>
        <v>36961</v>
      </c>
      <c r="D286" s="4">
        <f>IF(H285+E286&gt;$C$8,$C$8-E286,H285)</f>
        <v>32243</v>
      </c>
      <c r="E286" s="4">
        <f t="shared" si="14"/>
        <v>4718</v>
      </c>
      <c r="F286" s="11">
        <f>IF(C286="","",IF(H285-D286&lt;=0,0,H285-D286))</f>
        <v>2798611</v>
      </c>
      <c r="G286" s="37"/>
      <c r="H286" s="11">
        <f t="shared" si="12"/>
        <v>2798611</v>
      </c>
      <c r="I286" s="8"/>
      <c r="J286" s="105"/>
      <c r="K286" s="100"/>
      <c r="L286" s="101"/>
    </row>
    <row r="287" spans="1:12" ht="13.5">
      <c r="A287" s="47"/>
      <c r="B287" s="23">
        <v>280</v>
      </c>
      <c r="C287" s="11">
        <f t="shared" si="13"/>
        <v>36961</v>
      </c>
      <c r="D287" s="4">
        <f>IF(H286+E287&gt;$C$8,$C$8-E287,H286)</f>
        <v>32297</v>
      </c>
      <c r="E287" s="4">
        <f t="shared" si="14"/>
        <v>4664</v>
      </c>
      <c r="F287" s="11">
        <f>IF(C287="","",IF(H286-D287&lt;=0,0,H286-D287))</f>
        <v>2766314</v>
      </c>
      <c r="G287" s="37"/>
      <c r="H287" s="11">
        <f t="shared" si="12"/>
        <v>2766314</v>
      </c>
      <c r="I287" s="8"/>
      <c r="J287" s="105"/>
      <c r="K287" s="100"/>
      <c r="L287" s="101"/>
    </row>
    <row r="288" spans="1:12" ht="13.5">
      <c r="A288" s="47"/>
      <c r="B288" s="22">
        <v>281</v>
      </c>
      <c r="C288" s="11">
        <f t="shared" si="13"/>
        <v>36961</v>
      </c>
      <c r="D288" s="4">
        <f>IF(H287+E288&gt;$C$8,$C$8-E288,H287)</f>
        <v>32351</v>
      </c>
      <c r="E288" s="4">
        <f t="shared" si="14"/>
        <v>4610</v>
      </c>
      <c r="F288" s="11">
        <f>IF(C288="","",IF(H287-D288&lt;=0,0,H287-D288))</f>
        <v>2733963</v>
      </c>
      <c r="G288" s="36"/>
      <c r="H288" s="11">
        <f t="shared" si="12"/>
        <v>2733963</v>
      </c>
      <c r="I288" s="12"/>
      <c r="J288" s="105"/>
      <c r="K288" s="100"/>
      <c r="L288" s="101"/>
    </row>
    <row r="289" spans="1:12" ht="13.5">
      <c r="A289" s="47"/>
      <c r="B289" s="23">
        <v>282</v>
      </c>
      <c r="C289" s="11">
        <f t="shared" si="13"/>
        <v>36961</v>
      </c>
      <c r="D289" s="4">
        <f>IF(H288+E289&gt;$C$8,$C$8-E289,H288)</f>
        <v>32405</v>
      </c>
      <c r="E289" s="4">
        <f t="shared" si="14"/>
        <v>4556</v>
      </c>
      <c r="F289" s="11">
        <f>IF(C289="","",IF(H288-D289&lt;=0,0,H288-D289))</f>
        <v>2701558</v>
      </c>
      <c r="G289" s="37"/>
      <c r="H289" s="11">
        <f t="shared" si="12"/>
        <v>2701558</v>
      </c>
      <c r="I289" s="8"/>
      <c r="J289" s="105"/>
      <c r="K289" s="100"/>
      <c r="L289" s="101"/>
    </row>
    <row r="290" spans="1:12" ht="13.5">
      <c r="A290" s="47"/>
      <c r="B290" s="23">
        <v>283</v>
      </c>
      <c r="C290" s="11">
        <f t="shared" si="13"/>
        <v>36961</v>
      </c>
      <c r="D290" s="4">
        <f>IF(H289+E290&gt;$C$8,$C$8-E290,H289)</f>
        <v>32459</v>
      </c>
      <c r="E290" s="4">
        <f t="shared" si="14"/>
        <v>4502</v>
      </c>
      <c r="F290" s="11">
        <f>IF(C290="","",IF(H289-D290&lt;=0,0,H289-D290))</f>
        <v>2669099</v>
      </c>
      <c r="G290" s="37"/>
      <c r="H290" s="11">
        <f t="shared" si="12"/>
        <v>2669099</v>
      </c>
      <c r="I290" s="8"/>
      <c r="J290" s="105"/>
      <c r="K290" s="100"/>
      <c r="L290" s="101"/>
    </row>
    <row r="291" spans="1:12" ht="13.5">
      <c r="A291" s="47"/>
      <c r="B291" s="23">
        <v>284</v>
      </c>
      <c r="C291" s="11">
        <f t="shared" si="13"/>
        <v>36961</v>
      </c>
      <c r="D291" s="4">
        <f>IF(H290+E291&gt;$C$8,$C$8-E291,H290)</f>
        <v>32513</v>
      </c>
      <c r="E291" s="4">
        <f t="shared" si="14"/>
        <v>4448</v>
      </c>
      <c r="F291" s="11">
        <f>IF(C291="","",IF(H290-D291&lt;=0,0,H290-D291))</f>
        <v>2636586</v>
      </c>
      <c r="G291" s="37"/>
      <c r="H291" s="11">
        <f t="shared" si="12"/>
        <v>2636586</v>
      </c>
      <c r="I291" s="8"/>
      <c r="J291" s="105"/>
      <c r="K291" s="100"/>
      <c r="L291" s="101"/>
    </row>
    <row r="292" spans="1:12" ht="13.5">
      <c r="A292" s="47"/>
      <c r="B292" s="23">
        <v>285</v>
      </c>
      <c r="C292" s="11">
        <f t="shared" si="13"/>
        <v>36961</v>
      </c>
      <c r="D292" s="4">
        <f>IF(H291+E292&gt;$C$8,$C$8-E292,H291)</f>
        <v>32567</v>
      </c>
      <c r="E292" s="4">
        <f t="shared" si="14"/>
        <v>4394</v>
      </c>
      <c r="F292" s="11">
        <f>IF(C292="","",IF(H291-D292&lt;=0,0,H291-D292))</f>
        <v>2604019</v>
      </c>
      <c r="G292" s="37"/>
      <c r="H292" s="11">
        <f t="shared" si="12"/>
        <v>2604019</v>
      </c>
      <c r="I292" s="8"/>
      <c r="J292" s="105"/>
      <c r="K292" s="100"/>
      <c r="L292" s="101"/>
    </row>
    <row r="293" spans="1:12" ht="13.5">
      <c r="A293" s="47"/>
      <c r="B293" s="23">
        <v>286</v>
      </c>
      <c r="C293" s="11">
        <f t="shared" si="13"/>
        <v>36961</v>
      </c>
      <c r="D293" s="4">
        <f>IF(H292+E293&gt;$C$8,$C$8-E293,H292)</f>
        <v>32621</v>
      </c>
      <c r="E293" s="4">
        <f t="shared" si="14"/>
        <v>4340</v>
      </c>
      <c r="F293" s="11">
        <f>IF(C293="","",IF(H292-D293&lt;=0,0,H292-D293))</f>
        <v>2571398</v>
      </c>
      <c r="G293" s="37"/>
      <c r="H293" s="11">
        <f t="shared" si="12"/>
        <v>2571398</v>
      </c>
      <c r="I293" s="8"/>
      <c r="J293" s="105"/>
      <c r="K293" s="100"/>
      <c r="L293" s="101"/>
    </row>
    <row r="294" spans="1:12" ht="13.5">
      <c r="A294" s="47"/>
      <c r="B294" s="23">
        <v>287</v>
      </c>
      <c r="C294" s="11">
        <f t="shared" si="13"/>
        <v>36961</v>
      </c>
      <c r="D294" s="4">
        <f>IF(H293+E294&gt;$C$8,$C$8-E294,H293)</f>
        <v>32676</v>
      </c>
      <c r="E294" s="4">
        <f t="shared" si="14"/>
        <v>4285</v>
      </c>
      <c r="F294" s="11">
        <f>IF(C294="","",IF(H293-D294&lt;=0,0,H293-D294))</f>
        <v>2538722</v>
      </c>
      <c r="G294" s="37"/>
      <c r="H294" s="11">
        <f t="shared" si="12"/>
        <v>2538722</v>
      </c>
      <c r="I294" s="8"/>
      <c r="J294" s="105"/>
      <c r="K294" s="100"/>
      <c r="L294" s="101"/>
    </row>
    <row r="295" spans="1:12" ht="14.25" thickBot="1">
      <c r="A295" s="48"/>
      <c r="B295" s="26">
        <v>288</v>
      </c>
      <c r="C295" s="20">
        <f t="shared" si="13"/>
        <v>36961</v>
      </c>
      <c r="D295" s="9">
        <f>IF(H294+E295&gt;$C$8,$C$8-E295,H294)</f>
        <v>32730</v>
      </c>
      <c r="E295" s="9">
        <f t="shared" si="14"/>
        <v>4231</v>
      </c>
      <c r="F295" s="20">
        <f>IF(C295="","",IF(H294-D295&lt;=0,0,H294-D295))</f>
        <v>2505992</v>
      </c>
      <c r="G295" s="40"/>
      <c r="H295" s="20">
        <f t="shared" si="12"/>
        <v>2505992</v>
      </c>
      <c r="I295" s="10"/>
      <c r="J295" s="109"/>
      <c r="K295" s="110"/>
      <c r="L295" s="111"/>
    </row>
    <row r="296" spans="1:12" ht="13.5">
      <c r="A296" s="47">
        <v>25</v>
      </c>
      <c r="B296" s="22">
        <v>289</v>
      </c>
      <c r="C296" s="11">
        <f t="shared" si="13"/>
        <v>36961</v>
      </c>
      <c r="D296" s="11">
        <f>IF(H295+E296&gt;$C$8,$C$8-E296,H295)</f>
        <v>32785</v>
      </c>
      <c r="E296" s="11">
        <f t="shared" si="14"/>
        <v>4176</v>
      </c>
      <c r="F296" s="11">
        <f>IF(C296="","",IF(H295-D296&lt;=0,0,H295-D296))</f>
        <v>2473207</v>
      </c>
      <c r="G296" s="36"/>
      <c r="H296" s="11">
        <f t="shared" si="12"/>
        <v>2473207</v>
      </c>
      <c r="I296" s="12">
        <f>IF(H295="","",ROUNDDOWN(H295/1000000*2830,0))</f>
        <v>7091</v>
      </c>
      <c r="J296" s="98"/>
      <c r="K296" s="98"/>
      <c r="L296" s="99"/>
    </row>
    <row r="297" spans="1:12" ht="13.5">
      <c r="A297" s="47"/>
      <c r="B297" s="23">
        <v>290</v>
      </c>
      <c r="C297" s="11">
        <f t="shared" si="13"/>
        <v>36961</v>
      </c>
      <c r="D297" s="4">
        <f>IF(H296+E297&gt;$C$8,$C$8-E297,H296)</f>
        <v>32839</v>
      </c>
      <c r="E297" s="4">
        <f t="shared" si="14"/>
        <v>4122</v>
      </c>
      <c r="F297" s="11">
        <f>IF(C297="","",IF(H296-D297&lt;=0,0,H296-D297))</f>
        <v>2440368</v>
      </c>
      <c r="G297" s="37"/>
      <c r="H297" s="11">
        <f t="shared" si="12"/>
        <v>2440368</v>
      </c>
      <c r="I297" s="8"/>
      <c r="J297" s="100"/>
      <c r="K297" s="100"/>
      <c r="L297" s="101"/>
    </row>
    <row r="298" spans="1:12" ht="13.5">
      <c r="A298" s="47"/>
      <c r="B298" s="23">
        <v>291</v>
      </c>
      <c r="C298" s="11">
        <f t="shared" si="13"/>
        <v>36961</v>
      </c>
      <c r="D298" s="4">
        <f>IF(H297+E298&gt;$C$8,$C$8-E298,H297)</f>
        <v>32894</v>
      </c>
      <c r="E298" s="4">
        <f t="shared" si="14"/>
        <v>4067</v>
      </c>
      <c r="F298" s="11">
        <f>IF(C298="","",IF(H297-D298&lt;=0,0,H297-D298))</f>
        <v>2407474</v>
      </c>
      <c r="G298" s="37"/>
      <c r="H298" s="11">
        <f t="shared" si="12"/>
        <v>2407474</v>
      </c>
      <c r="I298" s="8"/>
      <c r="J298" s="100"/>
      <c r="K298" s="100"/>
      <c r="L298" s="101"/>
    </row>
    <row r="299" spans="1:12" ht="13.5">
      <c r="A299" s="47"/>
      <c r="B299" s="23">
        <v>292</v>
      </c>
      <c r="C299" s="11">
        <f t="shared" si="13"/>
        <v>36961</v>
      </c>
      <c r="D299" s="4">
        <f>IF(H298+E299&gt;$C$8,$C$8-E299,H298)</f>
        <v>32949</v>
      </c>
      <c r="E299" s="4">
        <f t="shared" si="14"/>
        <v>4012</v>
      </c>
      <c r="F299" s="11">
        <f>IF(C299="","",IF(H298-D299&lt;=0,0,H298-D299))</f>
        <v>2374525</v>
      </c>
      <c r="G299" s="37"/>
      <c r="H299" s="11">
        <f t="shared" si="12"/>
        <v>2374525</v>
      </c>
      <c r="I299" s="8"/>
      <c r="J299" s="100"/>
      <c r="K299" s="100"/>
      <c r="L299" s="101"/>
    </row>
    <row r="300" spans="1:12" ht="13.5">
      <c r="A300" s="47"/>
      <c r="B300" s="22">
        <v>293</v>
      </c>
      <c r="C300" s="11">
        <f t="shared" si="13"/>
        <v>36961</v>
      </c>
      <c r="D300" s="4">
        <f>IF(H299+E300&gt;$C$8,$C$8-E300,H299)</f>
        <v>33004</v>
      </c>
      <c r="E300" s="4">
        <f t="shared" si="14"/>
        <v>3957</v>
      </c>
      <c r="F300" s="11">
        <f>IF(C300="","",IF(H299-D300&lt;=0,0,H299-D300))</f>
        <v>2341521</v>
      </c>
      <c r="G300" s="36"/>
      <c r="H300" s="11">
        <f t="shared" si="12"/>
        <v>2341521</v>
      </c>
      <c r="I300" s="12"/>
      <c r="J300" s="100"/>
      <c r="K300" s="100"/>
      <c r="L300" s="101"/>
    </row>
    <row r="301" spans="1:12" ht="13.5">
      <c r="A301" s="47"/>
      <c r="B301" s="23">
        <v>294</v>
      </c>
      <c r="C301" s="11">
        <f t="shared" si="13"/>
        <v>36961</v>
      </c>
      <c r="D301" s="4">
        <f>IF(H300+E301&gt;$C$8,$C$8-E301,H300)</f>
        <v>33059</v>
      </c>
      <c r="E301" s="4">
        <f t="shared" si="14"/>
        <v>3902</v>
      </c>
      <c r="F301" s="11">
        <f>IF(C301="","",IF(H300-D301&lt;=0,0,H300-D301))</f>
        <v>2308462</v>
      </c>
      <c r="G301" s="37"/>
      <c r="H301" s="11">
        <f t="shared" si="12"/>
        <v>2308462</v>
      </c>
      <c r="I301" s="8"/>
      <c r="J301" s="100"/>
      <c r="K301" s="100"/>
      <c r="L301" s="101"/>
    </row>
    <row r="302" spans="1:12" ht="13.5">
      <c r="A302" s="47"/>
      <c r="B302" s="23">
        <v>295</v>
      </c>
      <c r="C302" s="11">
        <f t="shared" si="13"/>
        <v>36961</v>
      </c>
      <c r="D302" s="4">
        <f>IF(H301+E302&gt;$C$8,$C$8-E302,H301)</f>
        <v>33114</v>
      </c>
      <c r="E302" s="4">
        <f t="shared" si="14"/>
        <v>3847</v>
      </c>
      <c r="F302" s="11">
        <f>IF(C302="","",IF(H301-D302&lt;=0,0,H301-D302))</f>
        <v>2275348</v>
      </c>
      <c r="G302" s="37"/>
      <c r="H302" s="11">
        <f t="shared" si="12"/>
        <v>2275348</v>
      </c>
      <c r="I302" s="8"/>
      <c r="J302" s="100"/>
      <c r="K302" s="100"/>
      <c r="L302" s="101"/>
    </row>
    <row r="303" spans="1:12" ht="13.5">
      <c r="A303" s="47"/>
      <c r="B303" s="23">
        <v>296</v>
      </c>
      <c r="C303" s="11">
        <f t="shared" si="13"/>
        <v>36961</v>
      </c>
      <c r="D303" s="4">
        <f>IF(H302+E303&gt;$C$8,$C$8-E303,H302)</f>
        <v>33169</v>
      </c>
      <c r="E303" s="4">
        <f t="shared" si="14"/>
        <v>3792</v>
      </c>
      <c r="F303" s="11">
        <f>IF(C303="","",IF(H302-D303&lt;=0,0,H302-D303))</f>
        <v>2242179</v>
      </c>
      <c r="G303" s="37"/>
      <c r="H303" s="11">
        <f t="shared" si="12"/>
        <v>2242179</v>
      </c>
      <c r="I303" s="8"/>
      <c r="J303" s="100"/>
      <c r="K303" s="100"/>
      <c r="L303" s="101"/>
    </row>
    <row r="304" spans="1:12" ht="13.5">
      <c r="A304" s="47"/>
      <c r="B304" s="23">
        <v>297</v>
      </c>
      <c r="C304" s="11">
        <f t="shared" si="13"/>
        <v>36961</v>
      </c>
      <c r="D304" s="4">
        <f>IF(H303+E304&gt;$C$8,$C$8-E304,H303)</f>
        <v>33225</v>
      </c>
      <c r="E304" s="4">
        <f t="shared" si="14"/>
        <v>3736</v>
      </c>
      <c r="F304" s="11">
        <f>IF(C304="","",IF(H303-D304&lt;=0,0,H303-D304))</f>
        <v>2208954</v>
      </c>
      <c r="G304" s="37"/>
      <c r="H304" s="11">
        <f t="shared" si="12"/>
        <v>2208954</v>
      </c>
      <c r="I304" s="8"/>
      <c r="J304" s="100"/>
      <c r="K304" s="100"/>
      <c r="L304" s="101"/>
    </row>
    <row r="305" spans="1:12" ht="13.5">
      <c r="A305" s="47"/>
      <c r="B305" s="23">
        <v>298</v>
      </c>
      <c r="C305" s="11">
        <f t="shared" si="13"/>
        <v>36961</v>
      </c>
      <c r="D305" s="4">
        <f>IF(H304+E305&gt;$C$8,$C$8-E305,H304)</f>
        <v>33280</v>
      </c>
      <c r="E305" s="4">
        <f t="shared" si="14"/>
        <v>3681</v>
      </c>
      <c r="F305" s="11">
        <f>IF(C305="","",IF(H304-D305&lt;=0,0,H304-D305))</f>
        <v>2175674</v>
      </c>
      <c r="G305" s="37"/>
      <c r="H305" s="11">
        <f t="shared" si="12"/>
        <v>2175674</v>
      </c>
      <c r="I305" s="8"/>
      <c r="J305" s="100"/>
      <c r="K305" s="100"/>
      <c r="L305" s="101"/>
    </row>
    <row r="306" spans="1:12" ht="13.5">
      <c r="A306" s="47"/>
      <c r="B306" s="23">
        <v>299</v>
      </c>
      <c r="C306" s="11">
        <f t="shared" si="13"/>
        <v>36961</v>
      </c>
      <c r="D306" s="4">
        <f>IF(H305+E306&gt;$C$8,$C$8-E306,H305)</f>
        <v>33335</v>
      </c>
      <c r="E306" s="4">
        <f t="shared" si="14"/>
        <v>3626</v>
      </c>
      <c r="F306" s="11">
        <f>IF(C306="","",IF(H305-D306&lt;=0,0,H305-D306))</f>
        <v>2142339</v>
      </c>
      <c r="G306" s="37"/>
      <c r="H306" s="11">
        <f t="shared" si="12"/>
        <v>2142339</v>
      </c>
      <c r="I306" s="8"/>
      <c r="J306" s="100"/>
      <c r="K306" s="100"/>
      <c r="L306" s="101"/>
    </row>
    <row r="307" spans="1:12" ht="14.25" thickBot="1">
      <c r="A307" s="47"/>
      <c r="B307" s="24">
        <v>300</v>
      </c>
      <c r="C307" s="19">
        <f t="shared" si="13"/>
        <v>36961</v>
      </c>
      <c r="D307" s="16">
        <f>IF(H306+E307&gt;$C$8,$C$8-E307,H306)</f>
        <v>33391</v>
      </c>
      <c r="E307" s="16">
        <f t="shared" si="14"/>
        <v>3570</v>
      </c>
      <c r="F307" s="19">
        <f>IF(C307="","",IF(H306-D307&lt;=0,0,H306-D307))</f>
        <v>2108948</v>
      </c>
      <c r="G307" s="38"/>
      <c r="H307" s="19">
        <f t="shared" si="12"/>
        <v>2108948</v>
      </c>
      <c r="I307" s="17"/>
      <c r="J307" s="107"/>
      <c r="K307" s="107"/>
      <c r="L307" s="108"/>
    </row>
    <row r="308" spans="1:12" ht="13.5">
      <c r="A308" s="46">
        <v>26</v>
      </c>
      <c r="B308" s="25">
        <v>301</v>
      </c>
      <c r="C308" s="6">
        <f t="shared" si="13"/>
        <v>36961</v>
      </c>
      <c r="D308" s="6">
        <f>IF(H307+E308&gt;$C$8,$C$8-E308,H307)</f>
        <v>33447</v>
      </c>
      <c r="E308" s="6">
        <f t="shared" si="14"/>
        <v>3514</v>
      </c>
      <c r="F308" s="6">
        <f>IF(C308="","",IF(H307-D308&lt;=0,0,H307-D308))</f>
        <v>2075501</v>
      </c>
      <c r="G308" s="39"/>
      <c r="H308" s="6">
        <f t="shared" si="12"/>
        <v>2075501</v>
      </c>
      <c r="I308" s="7">
        <f>IF(H307="","",ROUNDDOWN(H307/1000000*2830,0))</f>
        <v>5968</v>
      </c>
      <c r="J308" s="102"/>
      <c r="K308" s="103"/>
      <c r="L308" s="104"/>
    </row>
    <row r="309" spans="1:12" ht="13.5">
      <c r="A309" s="47"/>
      <c r="B309" s="23">
        <v>302</v>
      </c>
      <c r="C309" s="11">
        <f t="shared" si="13"/>
        <v>36961</v>
      </c>
      <c r="D309" s="4">
        <f>IF(H308+E309&gt;$C$8,$C$8-E309,H308)</f>
        <v>33502</v>
      </c>
      <c r="E309" s="4">
        <f t="shared" si="14"/>
        <v>3459</v>
      </c>
      <c r="F309" s="11">
        <f>IF(C309="","",IF(H308-D309&lt;=0,0,H308-D309))</f>
        <v>2041999</v>
      </c>
      <c r="G309" s="37"/>
      <c r="H309" s="11">
        <f t="shared" si="12"/>
        <v>2041999</v>
      </c>
      <c r="I309" s="8"/>
      <c r="J309" s="105"/>
      <c r="K309" s="100"/>
      <c r="L309" s="101"/>
    </row>
    <row r="310" spans="1:12" ht="13.5">
      <c r="A310" s="47"/>
      <c r="B310" s="23">
        <v>303</v>
      </c>
      <c r="C310" s="11">
        <f t="shared" si="13"/>
        <v>36961</v>
      </c>
      <c r="D310" s="4">
        <f>IF(H309+E310&gt;$C$8,$C$8-E310,H309)</f>
        <v>33558</v>
      </c>
      <c r="E310" s="4">
        <f t="shared" si="14"/>
        <v>3403</v>
      </c>
      <c r="F310" s="11">
        <f>IF(C310="","",IF(H309-D310&lt;=0,0,H309-D310))</f>
        <v>2008441</v>
      </c>
      <c r="G310" s="37"/>
      <c r="H310" s="11">
        <f t="shared" si="12"/>
        <v>2008441</v>
      </c>
      <c r="I310" s="8"/>
      <c r="J310" s="105"/>
      <c r="K310" s="100"/>
      <c r="L310" s="101"/>
    </row>
    <row r="311" spans="1:12" ht="13.5">
      <c r="A311" s="47"/>
      <c r="B311" s="23">
        <v>304</v>
      </c>
      <c r="C311" s="11">
        <f t="shared" si="13"/>
        <v>36961</v>
      </c>
      <c r="D311" s="4">
        <f>IF(H310+E311&gt;$C$8,$C$8-E311,H310)</f>
        <v>33614</v>
      </c>
      <c r="E311" s="4">
        <f t="shared" si="14"/>
        <v>3347</v>
      </c>
      <c r="F311" s="11">
        <f>IF(C311="","",IF(H310-D311&lt;=0,0,H310-D311))</f>
        <v>1974827</v>
      </c>
      <c r="G311" s="37"/>
      <c r="H311" s="11">
        <f t="shared" si="12"/>
        <v>1974827</v>
      </c>
      <c r="I311" s="8"/>
      <c r="J311" s="105"/>
      <c r="K311" s="100"/>
      <c r="L311" s="101"/>
    </row>
    <row r="312" spans="1:12" ht="13.5">
      <c r="A312" s="47"/>
      <c r="B312" s="23">
        <v>305</v>
      </c>
      <c r="C312" s="11">
        <f t="shared" si="13"/>
        <v>36961</v>
      </c>
      <c r="D312" s="4">
        <f>IF(H311+E312&gt;$C$8,$C$8-E312,H311)</f>
        <v>33670</v>
      </c>
      <c r="E312" s="4">
        <f t="shared" si="14"/>
        <v>3291</v>
      </c>
      <c r="F312" s="11">
        <f>IF(C312="","",IF(H311-D312&lt;=0,0,H311-D312))</f>
        <v>1941157</v>
      </c>
      <c r="G312" s="37"/>
      <c r="H312" s="11">
        <f t="shared" si="12"/>
        <v>1941157</v>
      </c>
      <c r="I312" s="8"/>
      <c r="J312" s="105"/>
      <c r="K312" s="100"/>
      <c r="L312" s="101"/>
    </row>
    <row r="313" spans="1:12" ht="13.5">
      <c r="A313" s="47"/>
      <c r="B313" s="23">
        <v>306</v>
      </c>
      <c r="C313" s="11">
        <f t="shared" si="13"/>
        <v>36961</v>
      </c>
      <c r="D313" s="4">
        <f>IF(H312+E313&gt;$C$8,$C$8-E313,H312)</f>
        <v>33726</v>
      </c>
      <c r="E313" s="4">
        <f t="shared" si="14"/>
        <v>3235</v>
      </c>
      <c r="F313" s="11">
        <f>IF(C313="","",IF(H312-D313&lt;=0,0,H312-D313))</f>
        <v>1907431</v>
      </c>
      <c r="G313" s="37"/>
      <c r="H313" s="11">
        <f t="shared" si="12"/>
        <v>1907431</v>
      </c>
      <c r="I313" s="8"/>
      <c r="J313" s="105"/>
      <c r="K313" s="100"/>
      <c r="L313" s="101"/>
    </row>
    <row r="314" spans="1:12" ht="13.5">
      <c r="A314" s="47"/>
      <c r="B314" s="23">
        <v>307</v>
      </c>
      <c r="C314" s="11">
        <f t="shared" si="13"/>
        <v>36961</v>
      </c>
      <c r="D314" s="4">
        <f>IF(H313+E314&gt;$C$8,$C$8-E314,H313)</f>
        <v>33782</v>
      </c>
      <c r="E314" s="4">
        <f t="shared" si="14"/>
        <v>3179</v>
      </c>
      <c r="F314" s="11">
        <f>IF(C314="","",IF(H313-D314&lt;=0,0,H313-D314))</f>
        <v>1873649</v>
      </c>
      <c r="G314" s="37"/>
      <c r="H314" s="11">
        <f t="shared" si="12"/>
        <v>1873649</v>
      </c>
      <c r="I314" s="8"/>
      <c r="J314" s="105"/>
      <c r="K314" s="100"/>
      <c r="L314" s="101"/>
    </row>
    <row r="315" spans="1:12" ht="13.5">
      <c r="A315" s="47"/>
      <c r="B315" s="23">
        <v>308</v>
      </c>
      <c r="C315" s="11">
        <f t="shared" si="13"/>
        <v>36961</v>
      </c>
      <c r="D315" s="4">
        <f>IF(H314+E315&gt;$C$8,$C$8-E315,H314)</f>
        <v>33839</v>
      </c>
      <c r="E315" s="4">
        <f t="shared" si="14"/>
        <v>3122</v>
      </c>
      <c r="F315" s="11">
        <f>IF(C315="","",IF(H314-D315&lt;=0,0,H314-D315))</f>
        <v>1839810</v>
      </c>
      <c r="G315" s="37"/>
      <c r="H315" s="11">
        <f t="shared" si="12"/>
        <v>1839810</v>
      </c>
      <c r="I315" s="8"/>
      <c r="J315" s="105"/>
      <c r="K315" s="100"/>
      <c r="L315" s="101"/>
    </row>
    <row r="316" spans="1:12" ht="13.5">
      <c r="A316" s="47"/>
      <c r="B316" s="23">
        <v>309</v>
      </c>
      <c r="C316" s="11">
        <f t="shared" si="13"/>
        <v>36961</v>
      </c>
      <c r="D316" s="4">
        <f>IF(H315+E316&gt;$C$8,$C$8-E316,H315)</f>
        <v>33895</v>
      </c>
      <c r="E316" s="4">
        <f t="shared" si="14"/>
        <v>3066</v>
      </c>
      <c r="F316" s="11">
        <f>IF(C316="","",IF(H315-D316&lt;=0,0,H315-D316))</f>
        <v>1805915</v>
      </c>
      <c r="G316" s="37"/>
      <c r="H316" s="11">
        <f t="shared" si="12"/>
        <v>1805915</v>
      </c>
      <c r="I316" s="8"/>
      <c r="J316" s="105"/>
      <c r="K316" s="100"/>
      <c r="L316" s="101"/>
    </row>
    <row r="317" spans="1:12" ht="13.5">
      <c r="A317" s="47"/>
      <c r="B317" s="23">
        <v>310</v>
      </c>
      <c r="C317" s="11">
        <f t="shared" si="13"/>
        <v>36961</v>
      </c>
      <c r="D317" s="4">
        <f>IF(H316+E317&gt;$C$8,$C$8-E317,H316)</f>
        <v>33952</v>
      </c>
      <c r="E317" s="4">
        <f t="shared" si="14"/>
        <v>3009</v>
      </c>
      <c r="F317" s="11">
        <f>IF(C317="","",IF(H316-D317&lt;=0,0,H316-D317))</f>
        <v>1771963</v>
      </c>
      <c r="G317" s="37"/>
      <c r="H317" s="11">
        <f t="shared" si="12"/>
        <v>1771963</v>
      </c>
      <c r="I317" s="8"/>
      <c r="J317" s="105"/>
      <c r="K317" s="100"/>
      <c r="L317" s="101"/>
    </row>
    <row r="318" spans="1:12" ht="13.5">
      <c r="A318" s="47"/>
      <c r="B318" s="23">
        <v>311</v>
      </c>
      <c r="C318" s="11">
        <f t="shared" si="13"/>
        <v>36961</v>
      </c>
      <c r="D318" s="4">
        <f>IF(H317+E318&gt;$C$8,$C$8-E318,H317)</f>
        <v>34008</v>
      </c>
      <c r="E318" s="4">
        <f t="shared" si="14"/>
        <v>2953</v>
      </c>
      <c r="F318" s="11">
        <f>IF(C318="","",IF(H317-D318&lt;=0,0,H317-D318))</f>
        <v>1737955</v>
      </c>
      <c r="G318" s="37"/>
      <c r="H318" s="11">
        <f t="shared" si="12"/>
        <v>1737955</v>
      </c>
      <c r="I318" s="8"/>
      <c r="J318" s="105"/>
      <c r="K318" s="100"/>
      <c r="L318" s="101"/>
    </row>
    <row r="319" spans="1:12" ht="14.25" thickBot="1">
      <c r="A319" s="48"/>
      <c r="B319" s="26">
        <v>312</v>
      </c>
      <c r="C319" s="20">
        <f t="shared" si="13"/>
        <v>36961</v>
      </c>
      <c r="D319" s="9">
        <f>IF(H318+E319&gt;$C$8,$C$8-E319,H318)</f>
        <v>34065</v>
      </c>
      <c r="E319" s="9">
        <f t="shared" si="14"/>
        <v>2896</v>
      </c>
      <c r="F319" s="20">
        <f>IF(C319="","",IF(H318-D319&lt;=0,0,H318-D319))</f>
        <v>1703890</v>
      </c>
      <c r="G319" s="40"/>
      <c r="H319" s="20">
        <f t="shared" si="12"/>
        <v>1703890</v>
      </c>
      <c r="I319" s="10"/>
      <c r="J319" s="109"/>
      <c r="K319" s="110"/>
      <c r="L319" s="111"/>
    </row>
    <row r="320" spans="1:12" ht="13.5">
      <c r="A320" s="47">
        <v>27</v>
      </c>
      <c r="B320" s="22">
        <v>313</v>
      </c>
      <c r="C320" s="11">
        <f t="shared" si="13"/>
        <v>36961</v>
      </c>
      <c r="D320" s="11">
        <f>IF(H319+E320&gt;$C$8,$C$8-E320,H319)</f>
        <v>34122</v>
      </c>
      <c r="E320" s="11">
        <f t="shared" si="14"/>
        <v>2839</v>
      </c>
      <c r="F320" s="11">
        <f>IF(C320="","",IF(H319-D320&lt;=0,0,H319-D320))</f>
        <v>1669768</v>
      </c>
      <c r="G320" s="36"/>
      <c r="H320" s="11">
        <f t="shared" si="12"/>
        <v>1669768</v>
      </c>
      <c r="I320" s="12">
        <f>IF(H319="","",ROUNDDOWN(H319/1000000*2830,0))</f>
        <v>4822</v>
      </c>
      <c r="J320" s="98"/>
      <c r="K320" s="98"/>
      <c r="L320" s="99"/>
    </row>
    <row r="321" spans="1:12" ht="13.5">
      <c r="A321" s="47"/>
      <c r="B321" s="23">
        <v>314</v>
      </c>
      <c r="C321" s="11">
        <f t="shared" si="13"/>
        <v>36961</v>
      </c>
      <c r="D321" s="4">
        <f>IF(H320+E321&gt;$C$8,$C$8-E321,H320)</f>
        <v>34179</v>
      </c>
      <c r="E321" s="4">
        <f t="shared" si="14"/>
        <v>2782</v>
      </c>
      <c r="F321" s="11">
        <f>IF(C321="","",IF(H320-D321&lt;=0,0,H320-D321))</f>
        <v>1635589</v>
      </c>
      <c r="G321" s="37"/>
      <c r="H321" s="11">
        <f t="shared" si="12"/>
        <v>1635589</v>
      </c>
      <c r="I321" s="8"/>
      <c r="J321" s="100"/>
      <c r="K321" s="100"/>
      <c r="L321" s="101"/>
    </row>
    <row r="322" spans="1:12" ht="13.5">
      <c r="A322" s="47"/>
      <c r="B322" s="23">
        <v>315</v>
      </c>
      <c r="C322" s="11">
        <f t="shared" si="13"/>
        <v>36961</v>
      </c>
      <c r="D322" s="4">
        <f>IF(H321+E322&gt;$C$8,$C$8-E322,H321)</f>
        <v>34236</v>
      </c>
      <c r="E322" s="4">
        <f t="shared" si="14"/>
        <v>2725</v>
      </c>
      <c r="F322" s="11">
        <f>IF(C322="","",IF(H321-D322&lt;=0,0,H321-D322))</f>
        <v>1601353</v>
      </c>
      <c r="G322" s="37"/>
      <c r="H322" s="11">
        <f t="shared" si="12"/>
        <v>1601353</v>
      </c>
      <c r="I322" s="8"/>
      <c r="J322" s="100"/>
      <c r="K322" s="100"/>
      <c r="L322" s="101"/>
    </row>
    <row r="323" spans="1:12" ht="13.5">
      <c r="A323" s="47"/>
      <c r="B323" s="23">
        <v>316</v>
      </c>
      <c r="C323" s="11">
        <f t="shared" si="13"/>
        <v>36961</v>
      </c>
      <c r="D323" s="4">
        <f>IF(H322+E323&gt;$C$8,$C$8-E323,H322)</f>
        <v>34293</v>
      </c>
      <c r="E323" s="4">
        <f t="shared" si="14"/>
        <v>2668</v>
      </c>
      <c r="F323" s="11">
        <f>IF(C323="","",IF(H322-D323&lt;=0,0,H322-D323))</f>
        <v>1567060</v>
      </c>
      <c r="G323" s="37"/>
      <c r="H323" s="11">
        <f t="shared" si="12"/>
        <v>1567060</v>
      </c>
      <c r="I323" s="8"/>
      <c r="J323" s="100"/>
      <c r="K323" s="100"/>
      <c r="L323" s="101"/>
    </row>
    <row r="324" spans="1:12" ht="13.5">
      <c r="A324" s="47"/>
      <c r="B324" s="23">
        <v>317</v>
      </c>
      <c r="C324" s="11">
        <f t="shared" si="13"/>
        <v>36961</v>
      </c>
      <c r="D324" s="4">
        <f>IF(H323+E324&gt;$C$8,$C$8-E324,H323)</f>
        <v>34350</v>
      </c>
      <c r="E324" s="4">
        <f t="shared" si="14"/>
        <v>2611</v>
      </c>
      <c r="F324" s="11">
        <f>IF(C324="","",IF(H323-D324&lt;=0,0,H323-D324))</f>
        <v>1532710</v>
      </c>
      <c r="G324" s="37"/>
      <c r="H324" s="11">
        <f t="shared" si="12"/>
        <v>1532710</v>
      </c>
      <c r="I324" s="8"/>
      <c r="J324" s="100"/>
      <c r="K324" s="100"/>
      <c r="L324" s="101"/>
    </row>
    <row r="325" spans="1:12" ht="13.5">
      <c r="A325" s="47"/>
      <c r="B325" s="23">
        <v>318</v>
      </c>
      <c r="C325" s="11">
        <f t="shared" si="13"/>
        <v>36961</v>
      </c>
      <c r="D325" s="4">
        <f>IF(H324+E325&gt;$C$8,$C$8-E325,H324)</f>
        <v>34407</v>
      </c>
      <c r="E325" s="4">
        <f t="shared" si="14"/>
        <v>2554</v>
      </c>
      <c r="F325" s="11">
        <f>IF(C325="","",IF(H324-D325&lt;=0,0,H324-D325))</f>
        <v>1498303</v>
      </c>
      <c r="G325" s="37"/>
      <c r="H325" s="11">
        <f t="shared" si="12"/>
        <v>1498303</v>
      </c>
      <c r="I325" s="8"/>
      <c r="J325" s="100"/>
      <c r="K325" s="100"/>
      <c r="L325" s="101"/>
    </row>
    <row r="326" spans="1:12" ht="13.5">
      <c r="A326" s="47"/>
      <c r="B326" s="23">
        <v>319</v>
      </c>
      <c r="C326" s="11">
        <f t="shared" si="13"/>
        <v>36961</v>
      </c>
      <c r="D326" s="4">
        <f>IF(H325+E326&gt;$C$8,$C$8-E326,H325)</f>
        <v>34464</v>
      </c>
      <c r="E326" s="4">
        <f t="shared" si="14"/>
        <v>2497</v>
      </c>
      <c r="F326" s="11">
        <f>IF(C326="","",IF(H325-D326&lt;=0,0,H325-D326))</f>
        <v>1463839</v>
      </c>
      <c r="G326" s="37"/>
      <c r="H326" s="11">
        <f t="shared" si="12"/>
        <v>1463839</v>
      </c>
      <c r="I326" s="8"/>
      <c r="J326" s="100"/>
      <c r="K326" s="100"/>
      <c r="L326" s="101"/>
    </row>
    <row r="327" spans="1:12" ht="13.5">
      <c r="A327" s="47"/>
      <c r="B327" s="23">
        <v>320</v>
      </c>
      <c r="C327" s="11">
        <f t="shared" si="13"/>
        <v>36961</v>
      </c>
      <c r="D327" s="4">
        <f>IF(H326+E327&gt;$C$8,$C$8-E327,H326)</f>
        <v>34522</v>
      </c>
      <c r="E327" s="4">
        <f t="shared" si="14"/>
        <v>2439</v>
      </c>
      <c r="F327" s="11">
        <f>IF(C327="","",IF(H326-D327&lt;=0,0,H326-D327))</f>
        <v>1429317</v>
      </c>
      <c r="G327" s="37"/>
      <c r="H327" s="11">
        <f t="shared" si="12"/>
        <v>1429317</v>
      </c>
      <c r="I327" s="8"/>
      <c r="J327" s="100"/>
      <c r="K327" s="100"/>
      <c r="L327" s="101"/>
    </row>
    <row r="328" spans="1:12" ht="13.5">
      <c r="A328" s="47"/>
      <c r="B328" s="23">
        <v>321</v>
      </c>
      <c r="C328" s="11">
        <f t="shared" si="13"/>
        <v>36961</v>
      </c>
      <c r="D328" s="4">
        <f>IF(H327+E328&gt;$C$8,$C$8-E328,H327)</f>
        <v>34579</v>
      </c>
      <c r="E328" s="4">
        <f t="shared" si="14"/>
        <v>2382</v>
      </c>
      <c r="F328" s="11">
        <f>IF(C328="","",IF(H327-D328&lt;=0,0,H327-D328))</f>
        <v>1394738</v>
      </c>
      <c r="G328" s="37"/>
      <c r="H328" s="11">
        <f t="shared" si="12"/>
        <v>1394738</v>
      </c>
      <c r="I328" s="8"/>
      <c r="J328" s="100"/>
      <c r="K328" s="100"/>
      <c r="L328" s="101"/>
    </row>
    <row r="329" spans="1:12" ht="13.5">
      <c r="A329" s="47"/>
      <c r="B329" s="23">
        <v>322</v>
      </c>
      <c r="C329" s="11">
        <f t="shared" si="13"/>
        <v>36961</v>
      </c>
      <c r="D329" s="4">
        <f>IF(H328+E329&gt;$C$8,$C$8-E329,H328)</f>
        <v>34637</v>
      </c>
      <c r="E329" s="4">
        <f t="shared" si="14"/>
        <v>2324</v>
      </c>
      <c r="F329" s="11">
        <f>IF(C329="","",IF(H328-D329&lt;=0,0,H328-D329))</f>
        <v>1360101</v>
      </c>
      <c r="G329" s="37"/>
      <c r="H329" s="11">
        <f aca="true" t="shared" si="15" ref="H329:H392">IF(F329-G329&lt;0,0,F329-G329)</f>
        <v>1360101</v>
      </c>
      <c r="I329" s="8"/>
      <c r="J329" s="100"/>
      <c r="K329" s="100"/>
      <c r="L329" s="101"/>
    </row>
    <row r="330" spans="1:12" ht="13.5">
      <c r="A330" s="47"/>
      <c r="B330" s="23">
        <v>323</v>
      </c>
      <c r="C330" s="11">
        <f aca="true" t="shared" si="16" ref="C330:C393">IF(D330=0,0,D330+E330)</f>
        <v>36961</v>
      </c>
      <c r="D330" s="4">
        <f>IF(H329+E330&gt;$C$8,$C$8-E330,H329)</f>
        <v>34695</v>
      </c>
      <c r="E330" s="4">
        <f aca="true" t="shared" si="17" ref="E330:E393">IF(H329&gt;0,INT(H329*$E$4/12),0)</f>
        <v>2266</v>
      </c>
      <c r="F330" s="11">
        <f>IF(C330="","",IF(H329-D330&lt;=0,0,H329-D330))</f>
        <v>1325406</v>
      </c>
      <c r="G330" s="37"/>
      <c r="H330" s="11">
        <f t="shared" si="15"/>
        <v>1325406</v>
      </c>
      <c r="I330" s="8"/>
      <c r="J330" s="100"/>
      <c r="K330" s="100"/>
      <c r="L330" s="101"/>
    </row>
    <row r="331" spans="1:12" ht="14.25" thickBot="1">
      <c r="A331" s="47"/>
      <c r="B331" s="24">
        <v>324</v>
      </c>
      <c r="C331" s="19">
        <f t="shared" si="16"/>
        <v>36961</v>
      </c>
      <c r="D331" s="16">
        <f>IF(H330+E331&gt;$C$8,$C$8-E331,H330)</f>
        <v>34752</v>
      </c>
      <c r="E331" s="16">
        <f t="shared" si="17"/>
        <v>2209</v>
      </c>
      <c r="F331" s="19">
        <f>IF(C331="","",IF(H330-D331&lt;=0,0,H330-D331))</f>
        <v>1290654</v>
      </c>
      <c r="G331" s="38"/>
      <c r="H331" s="19">
        <f t="shared" si="15"/>
        <v>1290654</v>
      </c>
      <c r="I331" s="17"/>
      <c r="J331" s="107"/>
      <c r="K331" s="107"/>
      <c r="L331" s="108"/>
    </row>
    <row r="332" spans="1:12" ht="13.5">
      <c r="A332" s="46">
        <v>28</v>
      </c>
      <c r="B332" s="25">
        <v>325</v>
      </c>
      <c r="C332" s="6">
        <f t="shared" si="16"/>
        <v>36961</v>
      </c>
      <c r="D332" s="6">
        <f>IF(H331+E332&gt;$C$8,$C$8-E332,H331)</f>
        <v>34810</v>
      </c>
      <c r="E332" s="6">
        <f t="shared" si="17"/>
        <v>2151</v>
      </c>
      <c r="F332" s="6">
        <f>IF(C332="","",IF(H331-D332&lt;=0,0,H331-D332))</f>
        <v>1255844</v>
      </c>
      <c r="G332" s="39"/>
      <c r="H332" s="6">
        <f t="shared" si="15"/>
        <v>1255844</v>
      </c>
      <c r="I332" s="7">
        <f>IF(H331="","",ROUNDDOWN(H331/1000000*2830,0))</f>
        <v>3652</v>
      </c>
      <c r="J332" s="102"/>
      <c r="K332" s="103"/>
      <c r="L332" s="104"/>
    </row>
    <row r="333" spans="1:12" ht="13.5">
      <c r="A333" s="47"/>
      <c r="B333" s="23">
        <v>326</v>
      </c>
      <c r="C333" s="11">
        <f t="shared" si="16"/>
        <v>36961</v>
      </c>
      <c r="D333" s="4">
        <f>IF(H332+E333&gt;$C$8,$C$8-E333,H332)</f>
        <v>34868</v>
      </c>
      <c r="E333" s="4">
        <f t="shared" si="17"/>
        <v>2093</v>
      </c>
      <c r="F333" s="11">
        <f>IF(C333="","",IF(H332-D333&lt;=0,0,H332-D333))</f>
        <v>1220976</v>
      </c>
      <c r="G333" s="37"/>
      <c r="H333" s="11">
        <f t="shared" si="15"/>
        <v>1220976</v>
      </c>
      <c r="I333" s="8"/>
      <c r="J333" s="105"/>
      <c r="K333" s="100"/>
      <c r="L333" s="101"/>
    </row>
    <row r="334" spans="1:12" ht="13.5">
      <c r="A334" s="47"/>
      <c r="B334" s="23">
        <v>327</v>
      </c>
      <c r="C334" s="11">
        <f t="shared" si="16"/>
        <v>36961</v>
      </c>
      <c r="D334" s="4">
        <f>IF(H333+E334&gt;$C$8,$C$8-E334,H333)</f>
        <v>34927</v>
      </c>
      <c r="E334" s="4">
        <f t="shared" si="17"/>
        <v>2034</v>
      </c>
      <c r="F334" s="11">
        <f>IF(C334="","",IF(H333-D334&lt;=0,0,H333-D334))</f>
        <v>1186049</v>
      </c>
      <c r="G334" s="37"/>
      <c r="H334" s="11">
        <f t="shared" si="15"/>
        <v>1186049</v>
      </c>
      <c r="I334" s="8"/>
      <c r="J334" s="105"/>
      <c r="K334" s="100"/>
      <c r="L334" s="101"/>
    </row>
    <row r="335" spans="1:12" ht="13.5">
      <c r="A335" s="47"/>
      <c r="B335" s="23">
        <v>328</v>
      </c>
      <c r="C335" s="11">
        <f t="shared" si="16"/>
        <v>36961</v>
      </c>
      <c r="D335" s="4">
        <f>IF(H334+E335&gt;$C$8,$C$8-E335,H334)</f>
        <v>34985</v>
      </c>
      <c r="E335" s="4">
        <f t="shared" si="17"/>
        <v>1976</v>
      </c>
      <c r="F335" s="11">
        <f>IF(C335="","",IF(H334-D335&lt;=0,0,H334-D335))</f>
        <v>1151064</v>
      </c>
      <c r="G335" s="37"/>
      <c r="H335" s="11">
        <f t="shared" si="15"/>
        <v>1151064</v>
      </c>
      <c r="I335" s="8"/>
      <c r="J335" s="105"/>
      <c r="K335" s="100"/>
      <c r="L335" s="101"/>
    </row>
    <row r="336" spans="1:12" ht="13.5">
      <c r="A336" s="47"/>
      <c r="B336" s="23">
        <v>329</v>
      </c>
      <c r="C336" s="11">
        <f t="shared" si="16"/>
        <v>36961</v>
      </c>
      <c r="D336" s="4">
        <f>IF(H335+E336&gt;$C$8,$C$8-E336,H335)</f>
        <v>35043</v>
      </c>
      <c r="E336" s="4">
        <f t="shared" si="17"/>
        <v>1918</v>
      </c>
      <c r="F336" s="11">
        <f>IF(C336="","",IF(H335-D336&lt;=0,0,H335-D336))</f>
        <v>1116021</v>
      </c>
      <c r="G336" s="37"/>
      <c r="H336" s="11">
        <f t="shared" si="15"/>
        <v>1116021</v>
      </c>
      <c r="I336" s="8"/>
      <c r="J336" s="105"/>
      <c r="K336" s="100"/>
      <c r="L336" s="101"/>
    </row>
    <row r="337" spans="1:12" ht="13.5">
      <c r="A337" s="47"/>
      <c r="B337" s="23">
        <v>330</v>
      </c>
      <c r="C337" s="11">
        <f t="shared" si="16"/>
        <v>36961</v>
      </c>
      <c r="D337" s="4">
        <f>IF(H336+E337&gt;$C$8,$C$8-E337,H336)</f>
        <v>35101</v>
      </c>
      <c r="E337" s="4">
        <f t="shared" si="17"/>
        <v>1860</v>
      </c>
      <c r="F337" s="11">
        <f>IF(C337="","",IF(H336-D337&lt;=0,0,H336-D337))</f>
        <v>1080920</v>
      </c>
      <c r="G337" s="37"/>
      <c r="H337" s="11">
        <f t="shared" si="15"/>
        <v>1080920</v>
      </c>
      <c r="I337" s="8"/>
      <c r="J337" s="105"/>
      <c r="K337" s="100"/>
      <c r="L337" s="101"/>
    </row>
    <row r="338" spans="1:12" ht="13.5">
      <c r="A338" s="47"/>
      <c r="B338" s="23">
        <v>331</v>
      </c>
      <c r="C338" s="11">
        <f t="shared" si="16"/>
        <v>36961</v>
      </c>
      <c r="D338" s="4">
        <f>IF(H337+E338&gt;$C$8,$C$8-E338,H337)</f>
        <v>35160</v>
      </c>
      <c r="E338" s="4">
        <f t="shared" si="17"/>
        <v>1801</v>
      </c>
      <c r="F338" s="11">
        <f>IF(C338="","",IF(H337-D338&lt;=0,0,H337-D338))</f>
        <v>1045760</v>
      </c>
      <c r="G338" s="37"/>
      <c r="H338" s="11">
        <f t="shared" si="15"/>
        <v>1045760</v>
      </c>
      <c r="I338" s="8"/>
      <c r="J338" s="105"/>
      <c r="K338" s="100"/>
      <c r="L338" s="101"/>
    </row>
    <row r="339" spans="1:12" ht="13.5">
      <c r="A339" s="47"/>
      <c r="B339" s="23">
        <v>332</v>
      </c>
      <c r="C339" s="11">
        <f t="shared" si="16"/>
        <v>36961</v>
      </c>
      <c r="D339" s="4">
        <f>IF(H338+E339&gt;$C$8,$C$8-E339,H338)</f>
        <v>35219</v>
      </c>
      <c r="E339" s="4">
        <f t="shared" si="17"/>
        <v>1742</v>
      </c>
      <c r="F339" s="11">
        <f>IF(C339="","",IF(H338-D339&lt;=0,0,H338-D339))</f>
        <v>1010541</v>
      </c>
      <c r="G339" s="37"/>
      <c r="H339" s="11">
        <f t="shared" si="15"/>
        <v>1010541</v>
      </c>
      <c r="I339" s="8"/>
      <c r="J339" s="105"/>
      <c r="K339" s="100"/>
      <c r="L339" s="101"/>
    </row>
    <row r="340" spans="1:12" ht="13.5">
      <c r="A340" s="47"/>
      <c r="B340" s="23">
        <v>333</v>
      </c>
      <c r="C340" s="11">
        <f t="shared" si="16"/>
        <v>36961</v>
      </c>
      <c r="D340" s="4">
        <f>IF(H339+E340&gt;$C$8,$C$8-E340,H339)</f>
        <v>35277</v>
      </c>
      <c r="E340" s="4">
        <f t="shared" si="17"/>
        <v>1684</v>
      </c>
      <c r="F340" s="11">
        <f>IF(C340="","",IF(H339-D340&lt;=0,0,H339-D340))</f>
        <v>975264</v>
      </c>
      <c r="G340" s="37"/>
      <c r="H340" s="11">
        <f t="shared" si="15"/>
        <v>975264</v>
      </c>
      <c r="I340" s="8"/>
      <c r="J340" s="105"/>
      <c r="K340" s="100"/>
      <c r="L340" s="101"/>
    </row>
    <row r="341" spans="1:12" ht="13.5">
      <c r="A341" s="47"/>
      <c r="B341" s="23">
        <v>334</v>
      </c>
      <c r="C341" s="11">
        <f t="shared" si="16"/>
        <v>36961</v>
      </c>
      <c r="D341" s="4">
        <f>IF(H340+E341&gt;$C$8,$C$8-E341,H340)</f>
        <v>35336</v>
      </c>
      <c r="E341" s="4">
        <f t="shared" si="17"/>
        <v>1625</v>
      </c>
      <c r="F341" s="11">
        <f>IF(C341="","",IF(H340-D341&lt;=0,0,H340-D341))</f>
        <v>939928</v>
      </c>
      <c r="G341" s="37"/>
      <c r="H341" s="11">
        <f t="shared" si="15"/>
        <v>939928</v>
      </c>
      <c r="I341" s="8"/>
      <c r="J341" s="105"/>
      <c r="K341" s="100"/>
      <c r="L341" s="101"/>
    </row>
    <row r="342" spans="1:12" ht="13.5">
      <c r="A342" s="47"/>
      <c r="B342" s="23">
        <v>335</v>
      </c>
      <c r="C342" s="11">
        <f t="shared" si="16"/>
        <v>36961</v>
      </c>
      <c r="D342" s="4">
        <f>IF(H341+E342&gt;$C$8,$C$8-E342,H341)</f>
        <v>35395</v>
      </c>
      <c r="E342" s="4">
        <f t="shared" si="17"/>
        <v>1566</v>
      </c>
      <c r="F342" s="11">
        <f>IF(C342="","",IF(H341-D342&lt;=0,0,H341-D342))</f>
        <v>904533</v>
      </c>
      <c r="G342" s="37"/>
      <c r="H342" s="11">
        <f t="shared" si="15"/>
        <v>904533</v>
      </c>
      <c r="I342" s="8"/>
      <c r="J342" s="105"/>
      <c r="K342" s="100"/>
      <c r="L342" s="101"/>
    </row>
    <row r="343" spans="1:12" ht="14.25" thickBot="1">
      <c r="A343" s="48"/>
      <c r="B343" s="26">
        <v>336</v>
      </c>
      <c r="C343" s="20">
        <f t="shared" si="16"/>
        <v>36961</v>
      </c>
      <c r="D343" s="9">
        <f>IF(H342+E343&gt;$C$8,$C$8-E343,H342)</f>
        <v>35454</v>
      </c>
      <c r="E343" s="9">
        <f t="shared" si="17"/>
        <v>1507</v>
      </c>
      <c r="F343" s="20">
        <f>IF(C343="","",IF(H342-D343&lt;=0,0,H342-D343))</f>
        <v>869079</v>
      </c>
      <c r="G343" s="40"/>
      <c r="H343" s="20">
        <f t="shared" si="15"/>
        <v>869079</v>
      </c>
      <c r="I343" s="10"/>
      <c r="J343" s="109"/>
      <c r="K343" s="110"/>
      <c r="L343" s="111"/>
    </row>
    <row r="344" spans="1:12" ht="13.5">
      <c r="A344" s="47">
        <v>29</v>
      </c>
      <c r="B344" s="22">
        <v>337</v>
      </c>
      <c r="C344" s="11">
        <f t="shared" si="16"/>
        <v>36961</v>
      </c>
      <c r="D344" s="11">
        <f>IF(H343+E344&gt;$C$8,$C$8-E344,H343)</f>
        <v>35513</v>
      </c>
      <c r="E344" s="11">
        <f t="shared" si="17"/>
        <v>1448</v>
      </c>
      <c r="F344" s="11">
        <f>IF(C344="","",IF(H343-D344&lt;=0,0,H343-D344))</f>
        <v>833566</v>
      </c>
      <c r="G344" s="36"/>
      <c r="H344" s="11">
        <f t="shared" si="15"/>
        <v>833566</v>
      </c>
      <c r="I344" s="12">
        <f>IF(H343="","",ROUNDDOWN(H343/1000000*2830,0))</f>
        <v>2459</v>
      </c>
      <c r="J344" s="98"/>
      <c r="K344" s="98"/>
      <c r="L344" s="99"/>
    </row>
    <row r="345" spans="1:12" ht="13.5">
      <c r="A345" s="47"/>
      <c r="B345" s="23">
        <v>338</v>
      </c>
      <c r="C345" s="11">
        <f t="shared" si="16"/>
        <v>36961</v>
      </c>
      <c r="D345" s="4">
        <f>IF(H344+E345&gt;$C$8,$C$8-E345,H344)</f>
        <v>35572</v>
      </c>
      <c r="E345" s="4">
        <f t="shared" si="17"/>
        <v>1389</v>
      </c>
      <c r="F345" s="11">
        <f>IF(C345="","",IF(H344-D345&lt;=0,0,H344-D345))</f>
        <v>797994</v>
      </c>
      <c r="G345" s="37"/>
      <c r="H345" s="11">
        <f t="shared" si="15"/>
        <v>797994</v>
      </c>
      <c r="I345" s="8"/>
      <c r="J345" s="100"/>
      <c r="K345" s="100"/>
      <c r="L345" s="101"/>
    </row>
    <row r="346" spans="1:12" ht="13.5">
      <c r="A346" s="47"/>
      <c r="B346" s="23">
        <v>339</v>
      </c>
      <c r="C346" s="11">
        <f t="shared" si="16"/>
        <v>36961</v>
      </c>
      <c r="D346" s="4">
        <f>IF(H345+E346&gt;$C$8,$C$8-E346,H345)</f>
        <v>35632</v>
      </c>
      <c r="E346" s="4">
        <f t="shared" si="17"/>
        <v>1329</v>
      </c>
      <c r="F346" s="11">
        <f>IF(C346="","",IF(H345-D346&lt;=0,0,H345-D346))</f>
        <v>762362</v>
      </c>
      <c r="G346" s="37"/>
      <c r="H346" s="11">
        <f t="shared" si="15"/>
        <v>762362</v>
      </c>
      <c r="I346" s="8"/>
      <c r="J346" s="100"/>
      <c r="K346" s="100"/>
      <c r="L346" s="101"/>
    </row>
    <row r="347" spans="1:12" ht="13.5">
      <c r="A347" s="47"/>
      <c r="B347" s="23">
        <v>340</v>
      </c>
      <c r="C347" s="11">
        <f t="shared" si="16"/>
        <v>36961</v>
      </c>
      <c r="D347" s="4">
        <f>IF(H346+E347&gt;$C$8,$C$8-E347,H346)</f>
        <v>35691</v>
      </c>
      <c r="E347" s="4">
        <f t="shared" si="17"/>
        <v>1270</v>
      </c>
      <c r="F347" s="11">
        <f>IF(C347="","",IF(H346-D347&lt;=0,0,H346-D347))</f>
        <v>726671</v>
      </c>
      <c r="G347" s="37"/>
      <c r="H347" s="11">
        <f t="shared" si="15"/>
        <v>726671</v>
      </c>
      <c r="I347" s="8"/>
      <c r="J347" s="100"/>
      <c r="K347" s="100"/>
      <c r="L347" s="101"/>
    </row>
    <row r="348" spans="1:12" ht="13.5">
      <c r="A348" s="47"/>
      <c r="B348" s="23">
        <v>341</v>
      </c>
      <c r="C348" s="11">
        <f t="shared" si="16"/>
        <v>36961</v>
      </c>
      <c r="D348" s="4">
        <f>IF(H347+E348&gt;$C$8,$C$8-E348,H347)</f>
        <v>35750</v>
      </c>
      <c r="E348" s="4">
        <f t="shared" si="17"/>
        <v>1211</v>
      </c>
      <c r="F348" s="11">
        <f>IF(C348="","",IF(H347-D348&lt;=0,0,H347-D348))</f>
        <v>690921</v>
      </c>
      <c r="G348" s="37"/>
      <c r="H348" s="11">
        <f t="shared" si="15"/>
        <v>690921</v>
      </c>
      <c r="I348" s="8"/>
      <c r="J348" s="100"/>
      <c r="K348" s="100"/>
      <c r="L348" s="101"/>
    </row>
    <row r="349" spans="1:12" ht="13.5">
      <c r="A349" s="47"/>
      <c r="B349" s="23">
        <v>342</v>
      </c>
      <c r="C349" s="11">
        <f t="shared" si="16"/>
        <v>36961</v>
      </c>
      <c r="D349" s="4">
        <f>IF(H348+E349&gt;$C$8,$C$8-E349,H348)</f>
        <v>35810</v>
      </c>
      <c r="E349" s="4">
        <f t="shared" si="17"/>
        <v>1151</v>
      </c>
      <c r="F349" s="11">
        <f>IF(C349="","",IF(H348-D349&lt;=0,0,H348-D349))</f>
        <v>655111</v>
      </c>
      <c r="G349" s="37"/>
      <c r="H349" s="11">
        <f t="shared" si="15"/>
        <v>655111</v>
      </c>
      <c r="I349" s="8"/>
      <c r="J349" s="100"/>
      <c r="K349" s="100"/>
      <c r="L349" s="101"/>
    </row>
    <row r="350" spans="1:12" ht="13.5">
      <c r="A350" s="47"/>
      <c r="B350" s="23">
        <v>343</v>
      </c>
      <c r="C350" s="11">
        <f t="shared" si="16"/>
        <v>36961</v>
      </c>
      <c r="D350" s="4">
        <f>IF(H349+E350&gt;$C$8,$C$8-E350,H349)</f>
        <v>35870</v>
      </c>
      <c r="E350" s="4">
        <f t="shared" si="17"/>
        <v>1091</v>
      </c>
      <c r="F350" s="11">
        <f>IF(C350="","",IF(H349-D350&lt;=0,0,H349-D350))</f>
        <v>619241</v>
      </c>
      <c r="G350" s="37"/>
      <c r="H350" s="11">
        <f t="shared" si="15"/>
        <v>619241</v>
      </c>
      <c r="I350" s="8"/>
      <c r="J350" s="100"/>
      <c r="K350" s="100"/>
      <c r="L350" s="101"/>
    </row>
    <row r="351" spans="1:12" ht="13.5">
      <c r="A351" s="47"/>
      <c r="B351" s="23">
        <v>344</v>
      </c>
      <c r="C351" s="11">
        <f t="shared" si="16"/>
        <v>36961</v>
      </c>
      <c r="D351" s="4">
        <f>IF(H350+E351&gt;$C$8,$C$8-E351,H350)</f>
        <v>35929</v>
      </c>
      <c r="E351" s="4">
        <f t="shared" si="17"/>
        <v>1032</v>
      </c>
      <c r="F351" s="11">
        <f>IF(C351="","",IF(H350-D351&lt;=0,0,H350-D351))</f>
        <v>583312</v>
      </c>
      <c r="G351" s="37"/>
      <c r="H351" s="11">
        <f t="shared" si="15"/>
        <v>583312</v>
      </c>
      <c r="I351" s="8"/>
      <c r="J351" s="100"/>
      <c r="K351" s="100"/>
      <c r="L351" s="101"/>
    </row>
    <row r="352" spans="1:12" ht="13.5">
      <c r="A352" s="47"/>
      <c r="B352" s="23">
        <v>345</v>
      </c>
      <c r="C352" s="11">
        <f t="shared" si="16"/>
        <v>36961</v>
      </c>
      <c r="D352" s="4">
        <f>IF(H351+E352&gt;$C$8,$C$8-E352,H351)</f>
        <v>35989</v>
      </c>
      <c r="E352" s="4">
        <f t="shared" si="17"/>
        <v>972</v>
      </c>
      <c r="F352" s="11">
        <f>IF(C352="","",IF(H351-D352&lt;=0,0,H351-D352))</f>
        <v>547323</v>
      </c>
      <c r="G352" s="37"/>
      <c r="H352" s="11">
        <f t="shared" si="15"/>
        <v>547323</v>
      </c>
      <c r="I352" s="8"/>
      <c r="J352" s="100"/>
      <c r="K352" s="100"/>
      <c r="L352" s="101"/>
    </row>
    <row r="353" spans="1:12" ht="13.5">
      <c r="A353" s="47"/>
      <c r="B353" s="23">
        <v>346</v>
      </c>
      <c r="C353" s="11">
        <f t="shared" si="16"/>
        <v>36961</v>
      </c>
      <c r="D353" s="4">
        <f>IF(H352+E353&gt;$C$8,$C$8-E353,H352)</f>
        <v>36049</v>
      </c>
      <c r="E353" s="4">
        <f t="shared" si="17"/>
        <v>912</v>
      </c>
      <c r="F353" s="11">
        <f>IF(C353="","",IF(H352-D353&lt;=0,0,H352-D353))</f>
        <v>511274</v>
      </c>
      <c r="G353" s="37"/>
      <c r="H353" s="11">
        <f t="shared" si="15"/>
        <v>511274</v>
      </c>
      <c r="I353" s="8"/>
      <c r="J353" s="100"/>
      <c r="K353" s="100"/>
      <c r="L353" s="101"/>
    </row>
    <row r="354" spans="1:12" ht="13.5">
      <c r="A354" s="47"/>
      <c r="B354" s="23">
        <v>347</v>
      </c>
      <c r="C354" s="11">
        <f t="shared" si="16"/>
        <v>36961</v>
      </c>
      <c r="D354" s="4">
        <f>IF(H353+E354&gt;$C$8,$C$8-E354,H353)</f>
        <v>36109</v>
      </c>
      <c r="E354" s="4">
        <f t="shared" si="17"/>
        <v>852</v>
      </c>
      <c r="F354" s="11">
        <f>IF(C354="","",IF(H353-D354&lt;=0,0,H353-D354))</f>
        <v>475165</v>
      </c>
      <c r="G354" s="37"/>
      <c r="H354" s="11">
        <f t="shared" si="15"/>
        <v>475165</v>
      </c>
      <c r="I354" s="8"/>
      <c r="J354" s="100"/>
      <c r="K354" s="100"/>
      <c r="L354" s="101"/>
    </row>
    <row r="355" spans="1:12" ht="14.25" thickBot="1">
      <c r="A355" s="47"/>
      <c r="B355" s="24">
        <v>348</v>
      </c>
      <c r="C355" s="19">
        <f t="shared" si="16"/>
        <v>36961</v>
      </c>
      <c r="D355" s="16">
        <f>IF(H354+E355&gt;$C$8,$C$8-E355,H354)</f>
        <v>36170</v>
      </c>
      <c r="E355" s="16">
        <f t="shared" si="17"/>
        <v>791</v>
      </c>
      <c r="F355" s="19">
        <f>IF(C355="","",IF(H354-D355&lt;=0,0,H354-D355))</f>
        <v>438995</v>
      </c>
      <c r="G355" s="38"/>
      <c r="H355" s="19">
        <f t="shared" si="15"/>
        <v>438995</v>
      </c>
      <c r="I355" s="17"/>
      <c r="J355" s="107"/>
      <c r="K355" s="107"/>
      <c r="L355" s="108"/>
    </row>
    <row r="356" spans="1:12" ht="13.5">
      <c r="A356" s="46">
        <v>30</v>
      </c>
      <c r="B356" s="25">
        <v>349</v>
      </c>
      <c r="C356" s="6">
        <f t="shared" si="16"/>
        <v>36961</v>
      </c>
      <c r="D356" s="6">
        <f>IF(H355+E356&gt;$C$8,$C$8-E356,H355)</f>
        <v>36230</v>
      </c>
      <c r="E356" s="6">
        <f t="shared" si="17"/>
        <v>731</v>
      </c>
      <c r="F356" s="6">
        <f>IF(C356="","",IF(H355-D356&lt;=0,0,H355-D356))</f>
        <v>402765</v>
      </c>
      <c r="G356" s="39"/>
      <c r="H356" s="6">
        <f t="shared" si="15"/>
        <v>402765</v>
      </c>
      <c r="I356" s="7">
        <f>IF(H355="","",ROUNDDOWN(H355/1000000*2830,0))</f>
        <v>1242</v>
      </c>
      <c r="J356" s="102"/>
      <c r="K356" s="103"/>
      <c r="L356" s="104"/>
    </row>
    <row r="357" spans="1:12" ht="13.5">
      <c r="A357" s="47"/>
      <c r="B357" s="23">
        <v>350</v>
      </c>
      <c r="C357" s="11">
        <f t="shared" si="16"/>
        <v>36961</v>
      </c>
      <c r="D357" s="4">
        <f>IF(H356+E357&gt;$C$8,$C$8-E357,H356)</f>
        <v>36290</v>
      </c>
      <c r="E357" s="4">
        <f t="shared" si="17"/>
        <v>671</v>
      </c>
      <c r="F357" s="11">
        <f>IF(C357="","",IF(H356-D357&lt;=0,0,H356-D357))</f>
        <v>366475</v>
      </c>
      <c r="G357" s="37"/>
      <c r="H357" s="11">
        <f t="shared" si="15"/>
        <v>366475</v>
      </c>
      <c r="I357" s="8"/>
      <c r="J357" s="105"/>
      <c r="K357" s="100"/>
      <c r="L357" s="101"/>
    </row>
    <row r="358" spans="1:12" ht="13.5">
      <c r="A358" s="47"/>
      <c r="B358" s="23">
        <v>351</v>
      </c>
      <c r="C358" s="11">
        <f t="shared" si="16"/>
        <v>36961</v>
      </c>
      <c r="D358" s="4">
        <f>IF(H357+E358&gt;$C$8,$C$8-E358,H357)</f>
        <v>36351</v>
      </c>
      <c r="E358" s="4">
        <f t="shared" si="17"/>
        <v>610</v>
      </c>
      <c r="F358" s="11">
        <f>IF(C358="","",IF(H357-D358&lt;=0,0,H357-D358))</f>
        <v>330124</v>
      </c>
      <c r="G358" s="37"/>
      <c r="H358" s="11">
        <f t="shared" si="15"/>
        <v>330124</v>
      </c>
      <c r="I358" s="8"/>
      <c r="J358" s="105"/>
      <c r="K358" s="100"/>
      <c r="L358" s="101"/>
    </row>
    <row r="359" spans="1:12" ht="13.5">
      <c r="A359" s="47"/>
      <c r="B359" s="23">
        <v>352</v>
      </c>
      <c r="C359" s="11">
        <f t="shared" si="16"/>
        <v>36961</v>
      </c>
      <c r="D359" s="4">
        <f>IF(H358+E359&gt;$C$8,$C$8-E359,H358)</f>
        <v>36411</v>
      </c>
      <c r="E359" s="4">
        <f t="shared" si="17"/>
        <v>550</v>
      </c>
      <c r="F359" s="11">
        <f>IF(C359="","",IF(H358-D359&lt;=0,0,H358-D359))</f>
        <v>293713</v>
      </c>
      <c r="G359" s="37"/>
      <c r="H359" s="11">
        <f t="shared" si="15"/>
        <v>293713</v>
      </c>
      <c r="I359" s="8"/>
      <c r="J359" s="105"/>
      <c r="K359" s="100"/>
      <c r="L359" s="101"/>
    </row>
    <row r="360" spans="1:12" ht="13.5">
      <c r="A360" s="47"/>
      <c r="B360" s="23">
        <v>353</v>
      </c>
      <c r="C360" s="11">
        <f t="shared" si="16"/>
        <v>36961</v>
      </c>
      <c r="D360" s="4">
        <f>IF(H359+E360&gt;$C$8,$C$8-E360,H359)</f>
        <v>36472</v>
      </c>
      <c r="E360" s="4">
        <f t="shared" si="17"/>
        <v>489</v>
      </c>
      <c r="F360" s="11">
        <f>IF(C360="","",IF(H359-D360&lt;=0,0,H359-D360))</f>
        <v>257241</v>
      </c>
      <c r="G360" s="37"/>
      <c r="H360" s="11">
        <f t="shared" si="15"/>
        <v>257241</v>
      </c>
      <c r="I360" s="8"/>
      <c r="J360" s="105"/>
      <c r="K360" s="100"/>
      <c r="L360" s="101"/>
    </row>
    <row r="361" spans="1:12" ht="13.5">
      <c r="A361" s="47"/>
      <c r="B361" s="23">
        <v>354</v>
      </c>
      <c r="C361" s="11">
        <f t="shared" si="16"/>
        <v>36961</v>
      </c>
      <c r="D361" s="4">
        <f>IF(H360+E361&gt;$C$8,$C$8-E361,H360)</f>
        <v>36533</v>
      </c>
      <c r="E361" s="4">
        <f t="shared" si="17"/>
        <v>428</v>
      </c>
      <c r="F361" s="11">
        <f>IF(C361="","",IF(H360-D361&lt;=0,0,H360-D361))</f>
        <v>220708</v>
      </c>
      <c r="G361" s="37"/>
      <c r="H361" s="11">
        <f t="shared" si="15"/>
        <v>220708</v>
      </c>
      <c r="I361" s="8"/>
      <c r="J361" s="105"/>
      <c r="K361" s="100"/>
      <c r="L361" s="101"/>
    </row>
    <row r="362" spans="1:12" ht="13.5">
      <c r="A362" s="47"/>
      <c r="B362" s="23">
        <v>355</v>
      </c>
      <c r="C362" s="11">
        <f t="shared" si="16"/>
        <v>36961</v>
      </c>
      <c r="D362" s="4">
        <f>IF(H361+E362&gt;$C$8,$C$8-E362,H361)</f>
        <v>36594</v>
      </c>
      <c r="E362" s="4">
        <f t="shared" si="17"/>
        <v>367</v>
      </c>
      <c r="F362" s="11">
        <f>IF(C362="","",IF(H361-D362&lt;=0,0,H361-D362))</f>
        <v>184114</v>
      </c>
      <c r="G362" s="37"/>
      <c r="H362" s="11">
        <f t="shared" si="15"/>
        <v>184114</v>
      </c>
      <c r="I362" s="8"/>
      <c r="J362" s="105"/>
      <c r="K362" s="100"/>
      <c r="L362" s="101"/>
    </row>
    <row r="363" spans="1:12" ht="13.5">
      <c r="A363" s="47"/>
      <c r="B363" s="23">
        <v>356</v>
      </c>
      <c r="C363" s="11">
        <f t="shared" si="16"/>
        <v>36961</v>
      </c>
      <c r="D363" s="4">
        <f>IF(H362+E363&gt;$C$8,$C$8-E363,H362)</f>
        <v>36655</v>
      </c>
      <c r="E363" s="4">
        <f t="shared" si="17"/>
        <v>306</v>
      </c>
      <c r="F363" s="11">
        <f>IF(C363="","",IF(H362-D363&lt;=0,0,H362-D363))</f>
        <v>147459</v>
      </c>
      <c r="G363" s="37"/>
      <c r="H363" s="11">
        <f t="shared" si="15"/>
        <v>147459</v>
      </c>
      <c r="I363" s="8"/>
      <c r="J363" s="105"/>
      <c r="K363" s="100"/>
      <c r="L363" s="101"/>
    </row>
    <row r="364" spans="1:12" ht="13.5">
      <c r="A364" s="47"/>
      <c r="B364" s="23">
        <v>357</v>
      </c>
      <c r="C364" s="11">
        <f t="shared" si="16"/>
        <v>36961</v>
      </c>
      <c r="D364" s="4">
        <f>IF(H363+E364&gt;$C$8,$C$8-E364,H363)</f>
        <v>36716</v>
      </c>
      <c r="E364" s="4">
        <f t="shared" si="17"/>
        <v>245</v>
      </c>
      <c r="F364" s="11">
        <f>IF(C364="","",IF(H363-D364&lt;=0,0,H363-D364))</f>
        <v>110743</v>
      </c>
      <c r="G364" s="37"/>
      <c r="H364" s="11">
        <f t="shared" si="15"/>
        <v>110743</v>
      </c>
      <c r="I364" s="8"/>
      <c r="J364" s="105"/>
      <c r="K364" s="100"/>
      <c r="L364" s="101"/>
    </row>
    <row r="365" spans="1:12" ht="13.5">
      <c r="A365" s="47"/>
      <c r="B365" s="23">
        <v>358</v>
      </c>
      <c r="C365" s="11">
        <f t="shared" si="16"/>
        <v>36961</v>
      </c>
      <c r="D365" s="4">
        <f>IF(H364+E365&gt;$C$8,$C$8-E365,H364)</f>
        <v>36777</v>
      </c>
      <c r="E365" s="4">
        <f t="shared" si="17"/>
        <v>184</v>
      </c>
      <c r="F365" s="11">
        <f>IF(C365="","",IF(H364-D365&lt;=0,0,H364-D365))</f>
        <v>73966</v>
      </c>
      <c r="G365" s="37"/>
      <c r="H365" s="11">
        <f t="shared" si="15"/>
        <v>73966</v>
      </c>
      <c r="I365" s="8"/>
      <c r="J365" s="105"/>
      <c r="K365" s="100"/>
      <c r="L365" s="101"/>
    </row>
    <row r="366" spans="1:12" ht="13.5">
      <c r="A366" s="47"/>
      <c r="B366" s="23">
        <v>359</v>
      </c>
      <c r="C366" s="11">
        <f t="shared" si="16"/>
        <v>36961</v>
      </c>
      <c r="D366" s="4">
        <f>IF(H365+E366&gt;$C$8,$C$8-E366,H365)</f>
        <v>36838</v>
      </c>
      <c r="E366" s="4">
        <f t="shared" si="17"/>
        <v>123</v>
      </c>
      <c r="F366" s="11">
        <f>IF(C366="","",IF(H365-D366&lt;=0,0,H365-D366))</f>
        <v>37128</v>
      </c>
      <c r="G366" s="37"/>
      <c r="H366" s="11">
        <f t="shared" si="15"/>
        <v>37128</v>
      </c>
      <c r="I366" s="8"/>
      <c r="J366" s="105"/>
      <c r="K366" s="100"/>
      <c r="L366" s="101"/>
    </row>
    <row r="367" spans="1:12" ht="14.25" thickBot="1">
      <c r="A367" s="48"/>
      <c r="B367" s="26">
        <v>360</v>
      </c>
      <c r="C367" s="20">
        <f t="shared" si="16"/>
        <v>36961</v>
      </c>
      <c r="D367" s="9">
        <f>IF(H366+E367&gt;$C$8,$C$8-E367,H366)</f>
        <v>36900</v>
      </c>
      <c r="E367" s="9">
        <f t="shared" si="17"/>
        <v>61</v>
      </c>
      <c r="F367" s="20">
        <f>IF(C367="","",IF(H366-D367&lt;=0,0,H366-D367))</f>
        <v>228</v>
      </c>
      <c r="G367" s="40"/>
      <c r="H367" s="20">
        <f t="shared" si="15"/>
        <v>228</v>
      </c>
      <c r="I367" s="10"/>
      <c r="J367" s="109"/>
      <c r="K367" s="110"/>
      <c r="L367" s="111"/>
    </row>
    <row r="368" spans="1:12" ht="13.5">
      <c r="A368" s="47">
        <v>31</v>
      </c>
      <c r="B368" s="22">
        <v>361</v>
      </c>
      <c r="C368" s="11">
        <f t="shared" si="16"/>
        <v>228</v>
      </c>
      <c r="D368" s="11">
        <f>IF(H367+E368&gt;$C$8,$C$8-E368,H367)</f>
        <v>228</v>
      </c>
      <c r="E368" s="11">
        <f t="shared" si="17"/>
        <v>0</v>
      </c>
      <c r="F368" s="11">
        <f>IF(C368="","",IF(H367-D368&lt;=0,0,H367-D368))</f>
        <v>0</v>
      </c>
      <c r="G368" s="36"/>
      <c r="H368" s="11">
        <f t="shared" si="15"/>
        <v>0</v>
      </c>
      <c r="I368" s="12">
        <f>IF(H367="","",ROUNDDOWN(H367/1000000*2830,0))</f>
        <v>0</v>
      </c>
      <c r="J368" s="98"/>
      <c r="K368" s="98"/>
      <c r="L368" s="99"/>
    </row>
    <row r="369" spans="1:12" ht="13.5">
      <c r="A369" s="47"/>
      <c r="B369" s="23">
        <v>362</v>
      </c>
      <c r="C369" s="11">
        <f t="shared" si="16"/>
        <v>0</v>
      </c>
      <c r="D369" s="4">
        <f>IF(H368+E369&gt;$C$8,$C$8-E369,H368)</f>
        <v>0</v>
      </c>
      <c r="E369" s="4">
        <f t="shared" si="17"/>
        <v>0</v>
      </c>
      <c r="F369" s="11">
        <f>IF(C369="","",IF(H368-D369&lt;=0,0,H368-D369))</f>
        <v>0</v>
      </c>
      <c r="G369" s="37"/>
      <c r="H369" s="11">
        <f t="shared" si="15"/>
        <v>0</v>
      </c>
      <c r="I369" s="8"/>
      <c r="J369" s="100"/>
      <c r="K369" s="100"/>
      <c r="L369" s="101"/>
    </row>
    <row r="370" spans="1:12" ht="13.5">
      <c r="A370" s="47"/>
      <c r="B370" s="23">
        <v>363</v>
      </c>
      <c r="C370" s="11">
        <f t="shared" si="16"/>
        <v>0</v>
      </c>
      <c r="D370" s="4">
        <f>IF(H369+E370&gt;$C$8,$C$8-E370,H369)</f>
        <v>0</v>
      </c>
      <c r="E370" s="4">
        <f t="shared" si="17"/>
        <v>0</v>
      </c>
      <c r="F370" s="11">
        <f>IF(C370="","",IF(H369-D370&lt;=0,0,H369-D370))</f>
        <v>0</v>
      </c>
      <c r="G370" s="37"/>
      <c r="H370" s="11">
        <f t="shared" si="15"/>
        <v>0</v>
      </c>
      <c r="I370" s="8"/>
      <c r="J370" s="100"/>
      <c r="K370" s="100"/>
      <c r="L370" s="101"/>
    </row>
    <row r="371" spans="1:12" ht="13.5">
      <c r="A371" s="47"/>
      <c r="B371" s="23">
        <v>364</v>
      </c>
      <c r="C371" s="11">
        <f t="shared" si="16"/>
        <v>0</v>
      </c>
      <c r="D371" s="4">
        <f>IF(H370+E371&gt;$C$8,$C$8-E371,H370)</f>
        <v>0</v>
      </c>
      <c r="E371" s="4">
        <f t="shared" si="17"/>
        <v>0</v>
      </c>
      <c r="F371" s="11">
        <f>IF(C371="","",IF(H370-D371&lt;=0,0,H370-D371))</f>
        <v>0</v>
      </c>
      <c r="G371" s="37"/>
      <c r="H371" s="11">
        <f t="shared" si="15"/>
        <v>0</v>
      </c>
      <c r="I371" s="8"/>
      <c r="J371" s="100"/>
      <c r="K371" s="100"/>
      <c r="L371" s="101"/>
    </row>
    <row r="372" spans="1:12" ht="13.5">
      <c r="A372" s="47"/>
      <c r="B372" s="23">
        <v>365</v>
      </c>
      <c r="C372" s="11">
        <f t="shared" si="16"/>
        <v>0</v>
      </c>
      <c r="D372" s="4">
        <f>IF(H371+E372&gt;$C$8,$C$8-E372,H371)</f>
        <v>0</v>
      </c>
      <c r="E372" s="4">
        <f t="shared" si="17"/>
        <v>0</v>
      </c>
      <c r="F372" s="11">
        <f>IF(C372="","",IF(H371-D372&lt;=0,0,H371-D372))</f>
        <v>0</v>
      </c>
      <c r="G372" s="37"/>
      <c r="H372" s="11">
        <f t="shared" si="15"/>
        <v>0</v>
      </c>
      <c r="I372" s="8"/>
      <c r="J372" s="100"/>
      <c r="K372" s="100"/>
      <c r="L372" s="101"/>
    </row>
    <row r="373" spans="1:12" ht="13.5">
      <c r="A373" s="47"/>
      <c r="B373" s="23">
        <v>366</v>
      </c>
      <c r="C373" s="11">
        <f t="shared" si="16"/>
        <v>0</v>
      </c>
      <c r="D373" s="4">
        <f>IF(H372+E373&gt;$C$8,$C$8-E373,H372)</f>
        <v>0</v>
      </c>
      <c r="E373" s="4">
        <f t="shared" si="17"/>
        <v>0</v>
      </c>
      <c r="F373" s="11">
        <f>IF(C373="","",IF(H372-D373&lt;=0,0,H372-D373))</f>
        <v>0</v>
      </c>
      <c r="G373" s="37"/>
      <c r="H373" s="11">
        <f t="shared" si="15"/>
        <v>0</v>
      </c>
      <c r="I373" s="8"/>
      <c r="J373" s="100"/>
      <c r="K373" s="100"/>
      <c r="L373" s="101"/>
    </row>
    <row r="374" spans="1:12" ht="13.5">
      <c r="A374" s="47"/>
      <c r="B374" s="23">
        <v>367</v>
      </c>
      <c r="C374" s="11">
        <f t="shared" si="16"/>
        <v>0</v>
      </c>
      <c r="D374" s="4">
        <f>IF(H373+E374&gt;$C$8,$C$8-E374,H373)</f>
        <v>0</v>
      </c>
      <c r="E374" s="4">
        <f t="shared" si="17"/>
        <v>0</v>
      </c>
      <c r="F374" s="11">
        <f>IF(C374="","",IF(H373-D374&lt;=0,0,H373-D374))</f>
        <v>0</v>
      </c>
      <c r="G374" s="37"/>
      <c r="H374" s="11">
        <f t="shared" si="15"/>
        <v>0</v>
      </c>
      <c r="I374" s="8"/>
      <c r="J374" s="100"/>
      <c r="K374" s="100"/>
      <c r="L374" s="101"/>
    </row>
    <row r="375" spans="1:12" ht="13.5">
      <c r="A375" s="47"/>
      <c r="B375" s="23">
        <v>368</v>
      </c>
      <c r="C375" s="11">
        <f t="shared" si="16"/>
        <v>0</v>
      </c>
      <c r="D375" s="4">
        <f>IF(H374+E375&gt;$C$8,$C$8-E375,H374)</f>
        <v>0</v>
      </c>
      <c r="E375" s="4">
        <f t="shared" si="17"/>
        <v>0</v>
      </c>
      <c r="F375" s="11">
        <f>IF(C375="","",IF(H374-D375&lt;=0,0,H374-D375))</f>
        <v>0</v>
      </c>
      <c r="G375" s="37"/>
      <c r="H375" s="11">
        <f t="shared" si="15"/>
        <v>0</v>
      </c>
      <c r="I375" s="8"/>
      <c r="J375" s="100"/>
      <c r="K375" s="100"/>
      <c r="L375" s="101"/>
    </row>
    <row r="376" spans="1:12" ht="13.5">
      <c r="A376" s="47"/>
      <c r="B376" s="23">
        <v>369</v>
      </c>
      <c r="C376" s="11">
        <f t="shared" si="16"/>
        <v>0</v>
      </c>
      <c r="D376" s="4">
        <f>IF(H375+E376&gt;$C$8,$C$8-E376,H375)</f>
        <v>0</v>
      </c>
      <c r="E376" s="4">
        <f t="shared" si="17"/>
        <v>0</v>
      </c>
      <c r="F376" s="11">
        <f>IF(C376="","",IF(H375-D376&lt;=0,0,H375-D376))</f>
        <v>0</v>
      </c>
      <c r="G376" s="37"/>
      <c r="H376" s="11">
        <f t="shared" si="15"/>
        <v>0</v>
      </c>
      <c r="I376" s="8"/>
      <c r="J376" s="100"/>
      <c r="K376" s="100"/>
      <c r="L376" s="101"/>
    </row>
    <row r="377" spans="1:12" ht="13.5">
      <c r="A377" s="47"/>
      <c r="B377" s="23">
        <v>370</v>
      </c>
      <c r="C377" s="11">
        <f t="shared" si="16"/>
        <v>0</v>
      </c>
      <c r="D377" s="4">
        <f>IF(H376+E377&gt;$C$8,$C$8-E377,H376)</f>
        <v>0</v>
      </c>
      <c r="E377" s="4">
        <f t="shared" si="17"/>
        <v>0</v>
      </c>
      <c r="F377" s="11">
        <f>IF(C377="","",IF(H376-D377&lt;=0,0,H376-D377))</f>
        <v>0</v>
      </c>
      <c r="G377" s="37"/>
      <c r="H377" s="11">
        <f t="shared" si="15"/>
        <v>0</v>
      </c>
      <c r="I377" s="8"/>
      <c r="J377" s="100"/>
      <c r="K377" s="100"/>
      <c r="L377" s="101"/>
    </row>
    <row r="378" spans="1:12" ht="13.5">
      <c r="A378" s="47"/>
      <c r="B378" s="23">
        <v>371</v>
      </c>
      <c r="C378" s="11">
        <f t="shared" si="16"/>
        <v>0</v>
      </c>
      <c r="D378" s="4">
        <f>IF(H377+E378&gt;$C$8,$C$8-E378,H377)</f>
        <v>0</v>
      </c>
      <c r="E378" s="4">
        <f t="shared" si="17"/>
        <v>0</v>
      </c>
      <c r="F378" s="11">
        <f>IF(C378="","",IF(H377-D378&lt;=0,0,H377-D378))</f>
        <v>0</v>
      </c>
      <c r="G378" s="37"/>
      <c r="H378" s="11">
        <f t="shared" si="15"/>
        <v>0</v>
      </c>
      <c r="I378" s="8"/>
      <c r="J378" s="100"/>
      <c r="K378" s="100"/>
      <c r="L378" s="101"/>
    </row>
    <row r="379" spans="1:12" ht="14.25" thickBot="1">
      <c r="A379" s="47"/>
      <c r="B379" s="24">
        <v>372</v>
      </c>
      <c r="C379" s="19">
        <f t="shared" si="16"/>
        <v>0</v>
      </c>
      <c r="D379" s="16">
        <f>IF(H378+E379&gt;$C$8,$C$8-E379,H378)</f>
        <v>0</v>
      </c>
      <c r="E379" s="16">
        <f t="shared" si="17"/>
        <v>0</v>
      </c>
      <c r="F379" s="19">
        <f>IF(C379="","",IF(H378-D379&lt;=0,0,H378-D379))</f>
        <v>0</v>
      </c>
      <c r="G379" s="38"/>
      <c r="H379" s="19">
        <f t="shared" si="15"/>
        <v>0</v>
      </c>
      <c r="I379" s="17"/>
      <c r="J379" s="107"/>
      <c r="K379" s="107"/>
      <c r="L379" s="108"/>
    </row>
    <row r="380" spans="1:12" ht="13.5">
      <c r="A380" s="46">
        <v>32</v>
      </c>
      <c r="B380" s="25">
        <v>373</v>
      </c>
      <c r="C380" s="6">
        <f t="shared" si="16"/>
        <v>0</v>
      </c>
      <c r="D380" s="6">
        <f>IF(H379+E380&gt;$C$8,$C$8-E380,H379)</f>
        <v>0</v>
      </c>
      <c r="E380" s="6">
        <f t="shared" si="17"/>
        <v>0</v>
      </c>
      <c r="F380" s="6">
        <f>IF(C380="","",IF(H379-D380&lt;=0,0,H379-D380))</f>
        <v>0</v>
      </c>
      <c r="G380" s="39"/>
      <c r="H380" s="6">
        <f t="shared" si="15"/>
        <v>0</v>
      </c>
      <c r="I380" s="7">
        <f>IF(H379="","",ROUNDDOWN(H379/1000000*2830,0))</f>
        <v>0</v>
      </c>
      <c r="J380" s="102"/>
      <c r="K380" s="103"/>
      <c r="L380" s="104"/>
    </row>
    <row r="381" spans="1:12" ht="13.5">
      <c r="A381" s="47"/>
      <c r="B381" s="23">
        <v>374</v>
      </c>
      <c r="C381" s="11">
        <f t="shared" si="16"/>
        <v>0</v>
      </c>
      <c r="D381" s="4">
        <f>IF(H380+E381&gt;$C$8,$C$8-E381,H380)</f>
        <v>0</v>
      </c>
      <c r="E381" s="4">
        <f t="shared" si="17"/>
        <v>0</v>
      </c>
      <c r="F381" s="11">
        <f>IF(C381="","",IF(H380-D381&lt;=0,0,H380-D381))</f>
        <v>0</v>
      </c>
      <c r="G381" s="37"/>
      <c r="H381" s="11">
        <f t="shared" si="15"/>
        <v>0</v>
      </c>
      <c r="I381" s="8"/>
      <c r="J381" s="105"/>
      <c r="K381" s="100"/>
      <c r="L381" s="101"/>
    </row>
    <row r="382" spans="1:12" ht="13.5">
      <c r="A382" s="47"/>
      <c r="B382" s="23">
        <v>375</v>
      </c>
      <c r="C382" s="11">
        <f t="shared" si="16"/>
        <v>0</v>
      </c>
      <c r="D382" s="4">
        <f>IF(H381+E382&gt;$C$8,$C$8-E382,H381)</f>
        <v>0</v>
      </c>
      <c r="E382" s="4">
        <f t="shared" si="17"/>
        <v>0</v>
      </c>
      <c r="F382" s="11">
        <f>IF(C382="","",IF(H381-D382&lt;=0,0,H381-D382))</f>
        <v>0</v>
      </c>
      <c r="G382" s="37"/>
      <c r="H382" s="11">
        <f t="shared" si="15"/>
        <v>0</v>
      </c>
      <c r="I382" s="8"/>
      <c r="J382" s="105"/>
      <c r="K382" s="100"/>
      <c r="L382" s="101"/>
    </row>
    <row r="383" spans="1:12" ht="13.5">
      <c r="A383" s="47"/>
      <c r="B383" s="23">
        <v>376</v>
      </c>
      <c r="C383" s="11">
        <f t="shared" si="16"/>
        <v>0</v>
      </c>
      <c r="D383" s="4">
        <f>IF(H382+E383&gt;$C$8,$C$8-E383,H382)</f>
        <v>0</v>
      </c>
      <c r="E383" s="4">
        <f t="shared" si="17"/>
        <v>0</v>
      </c>
      <c r="F383" s="11">
        <f>IF(C383="","",IF(H382-D383&lt;=0,0,H382-D383))</f>
        <v>0</v>
      </c>
      <c r="G383" s="37"/>
      <c r="H383" s="11">
        <f t="shared" si="15"/>
        <v>0</v>
      </c>
      <c r="I383" s="8"/>
      <c r="J383" s="105"/>
      <c r="K383" s="100"/>
      <c r="L383" s="101"/>
    </row>
    <row r="384" spans="1:12" ht="13.5">
      <c r="A384" s="47"/>
      <c r="B384" s="23">
        <v>377</v>
      </c>
      <c r="C384" s="11">
        <f t="shared" si="16"/>
        <v>0</v>
      </c>
      <c r="D384" s="4">
        <f>IF(H383+E384&gt;$C$8,$C$8-E384,H383)</f>
        <v>0</v>
      </c>
      <c r="E384" s="4">
        <f t="shared" si="17"/>
        <v>0</v>
      </c>
      <c r="F384" s="11">
        <f>IF(C384="","",IF(H383-D384&lt;=0,0,H383-D384))</f>
        <v>0</v>
      </c>
      <c r="G384" s="37"/>
      <c r="H384" s="11">
        <f t="shared" si="15"/>
        <v>0</v>
      </c>
      <c r="I384" s="8"/>
      <c r="J384" s="105"/>
      <c r="K384" s="100"/>
      <c r="L384" s="101"/>
    </row>
    <row r="385" spans="1:12" ht="13.5">
      <c r="A385" s="47"/>
      <c r="B385" s="23">
        <v>378</v>
      </c>
      <c r="C385" s="11">
        <f t="shared" si="16"/>
        <v>0</v>
      </c>
      <c r="D385" s="4">
        <f>IF(H384+E385&gt;$C$8,$C$8-E385,H384)</f>
        <v>0</v>
      </c>
      <c r="E385" s="4">
        <f t="shared" si="17"/>
        <v>0</v>
      </c>
      <c r="F385" s="11">
        <f>IF(C385="","",IF(H384-D385&lt;=0,0,H384-D385))</f>
        <v>0</v>
      </c>
      <c r="G385" s="37"/>
      <c r="H385" s="11">
        <f t="shared" si="15"/>
        <v>0</v>
      </c>
      <c r="I385" s="8"/>
      <c r="J385" s="105"/>
      <c r="K385" s="100"/>
      <c r="L385" s="101"/>
    </row>
    <row r="386" spans="1:12" ht="13.5">
      <c r="A386" s="47"/>
      <c r="B386" s="23">
        <v>379</v>
      </c>
      <c r="C386" s="11">
        <f t="shared" si="16"/>
        <v>0</v>
      </c>
      <c r="D386" s="4">
        <f>IF(H385+E386&gt;$C$8,$C$8-E386,H385)</f>
        <v>0</v>
      </c>
      <c r="E386" s="4">
        <f t="shared" si="17"/>
        <v>0</v>
      </c>
      <c r="F386" s="11">
        <f>IF(C386="","",IF(H385-D386&lt;=0,0,H385-D386))</f>
        <v>0</v>
      </c>
      <c r="G386" s="37"/>
      <c r="H386" s="11">
        <f t="shared" si="15"/>
        <v>0</v>
      </c>
      <c r="I386" s="8"/>
      <c r="J386" s="105"/>
      <c r="K386" s="100"/>
      <c r="L386" s="101"/>
    </row>
    <row r="387" spans="1:12" ht="13.5">
      <c r="A387" s="47"/>
      <c r="B387" s="23">
        <v>380</v>
      </c>
      <c r="C387" s="11">
        <f t="shared" si="16"/>
        <v>0</v>
      </c>
      <c r="D387" s="4">
        <f>IF(H386+E387&gt;$C$8,$C$8-E387,H386)</f>
        <v>0</v>
      </c>
      <c r="E387" s="4">
        <f t="shared" si="17"/>
        <v>0</v>
      </c>
      <c r="F387" s="11">
        <f>IF(C387="","",IF(H386-D387&lt;=0,0,H386-D387))</f>
        <v>0</v>
      </c>
      <c r="G387" s="37"/>
      <c r="H387" s="11">
        <f t="shared" si="15"/>
        <v>0</v>
      </c>
      <c r="I387" s="8"/>
      <c r="J387" s="105"/>
      <c r="K387" s="100"/>
      <c r="L387" s="101"/>
    </row>
    <row r="388" spans="1:12" ht="13.5">
      <c r="A388" s="47"/>
      <c r="B388" s="23">
        <v>381</v>
      </c>
      <c r="C388" s="11">
        <f t="shared" si="16"/>
        <v>0</v>
      </c>
      <c r="D388" s="4">
        <f>IF(H387+E388&gt;$C$8,$C$8-E388,H387)</f>
        <v>0</v>
      </c>
      <c r="E388" s="4">
        <f t="shared" si="17"/>
        <v>0</v>
      </c>
      <c r="F388" s="11">
        <f>IF(C388="","",IF(H387-D388&lt;=0,0,H387-D388))</f>
        <v>0</v>
      </c>
      <c r="G388" s="37"/>
      <c r="H388" s="11">
        <f t="shared" si="15"/>
        <v>0</v>
      </c>
      <c r="I388" s="8"/>
      <c r="J388" s="105"/>
      <c r="K388" s="100"/>
      <c r="L388" s="101"/>
    </row>
    <row r="389" spans="1:12" ht="13.5">
      <c r="A389" s="47"/>
      <c r="B389" s="23">
        <v>382</v>
      </c>
      <c r="C389" s="11">
        <f t="shared" si="16"/>
        <v>0</v>
      </c>
      <c r="D389" s="4">
        <f>IF(H388+E389&gt;$C$8,$C$8-E389,H388)</f>
        <v>0</v>
      </c>
      <c r="E389" s="4">
        <f t="shared" si="17"/>
        <v>0</v>
      </c>
      <c r="F389" s="11">
        <f>IF(C389="","",IF(H388-D389&lt;=0,0,H388-D389))</f>
        <v>0</v>
      </c>
      <c r="G389" s="37"/>
      <c r="H389" s="11">
        <f t="shared" si="15"/>
        <v>0</v>
      </c>
      <c r="I389" s="8"/>
      <c r="J389" s="105"/>
      <c r="K389" s="100"/>
      <c r="L389" s="101"/>
    </row>
    <row r="390" spans="1:12" ht="13.5">
      <c r="A390" s="47"/>
      <c r="B390" s="23">
        <v>383</v>
      </c>
      <c r="C390" s="11">
        <f t="shared" si="16"/>
        <v>0</v>
      </c>
      <c r="D390" s="4">
        <f>IF(H389+E390&gt;$C$8,$C$8-E390,H389)</f>
        <v>0</v>
      </c>
      <c r="E390" s="4">
        <f t="shared" si="17"/>
        <v>0</v>
      </c>
      <c r="F390" s="11">
        <f>IF(C390="","",IF(H389-D390&lt;=0,0,H389-D390))</f>
        <v>0</v>
      </c>
      <c r="G390" s="37"/>
      <c r="H390" s="11">
        <f t="shared" si="15"/>
        <v>0</v>
      </c>
      <c r="I390" s="8"/>
      <c r="J390" s="105"/>
      <c r="K390" s="100"/>
      <c r="L390" s="101"/>
    </row>
    <row r="391" spans="1:12" ht="14.25" thickBot="1">
      <c r="A391" s="48"/>
      <c r="B391" s="26">
        <v>384</v>
      </c>
      <c r="C391" s="20">
        <f t="shared" si="16"/>
        <v>0</v>
      </c>
      <c r="D391" s="9">
        <f>IF(H390+E391&gt;$C$8,$C$8-E391,H390)</f>
        <v>0</v>
      </c>
      <c r="E391" s="9">
        <f t="shared" si="17"/>
        <v>0</v>
      </c>
      <c r="F391" s="20">
        <f>IF(C391="","",IF(H390-D391&lt;=0,0,H390-D391))</f>
        <v>0</v>
      </c>
      <c r="G391" s="40"/>
      <c r="H391" s="20">
        <f t="shared" si="15"/>
        <v>0</v>
      </c>
      <c r="I391" s="10"/>
      <c r="J391" s="109"/>
      <c r="K391" s="110"/>
      <c r="L391" s="111"/>
    </row>
    <row r="392" spans="1:12" ht="13.5">
      <c r="A392" s="47">
        <v>33</v>
      </c>
      <c r="B392" s="22">
        <v>385</v>
      </c>
      <c r="C392" s="11">
        <f t="shared" si="16"/>
        <v>0</v>
      </c>
      <c r="D392" s="11">
        <f>IF(H391+E392&gt;$C$8,$C$8-E392,H391)</f>
        <v>0</v>
      </c>
      <c r="E392" s="11">
        <f t="shared" si="17"/>
        <v>0</v>
      </c>
      <c r="F392" s="11">
        <f>IF(C392="","",IF(H391-D392&lt;=0,0,H391-D392))</f>
        <v>0</v>
      </c>
      <c r="G392" s="36"/>
      <c r="H392" s="11">
        <f t="shared" si="15"/>
        <v>0</v>
      </c>
      <c r="I392" s="12">
        <f>IF(H391="","",ROUNDDOWN(H391/1000000*2830,0))</f>
        <v>0</v>
      </c>
      <c r="J392" s="98"/>
      <c r="K392" s="98"/>
      <c r="L392" s="99"/>
    </row>
    <row r="393" spans="1:12" ht="13.5">
      <c r="A393" s="47"/>
      <c r="B393" s="23">
        <v>386</v>
      </c>
      <c r="C393" s="11">
        <f t="shared" si="16"/>
        <v>0</v>
      </c>
      <c r="D393" s="4">
        <f>IF(H392+E393&gt;$C$8,$C$8-E393,H392)</f>
        <v>0</v>
      </c>
      <c r="E393" s="4">
        <f t="shared" si="17"/>
        <v>0</v>
      </c>
      <c r="F393" s="11">
        <f>IF(C393="","",IF(H392-D393&lt;=0,0,H392-D393))</f>
        <v>0</v>
      </c>
      <c r="G393" s="37"/>
      <c r="H393" s="11">
        <f aca="true" t="shared" si="18" ref="H393:H427">IF(F393-G393&lt;0,0,F393-G393)</f>
        <v>0</v>
      </c>
      <c r="I393" s="8"/>
      <c r="J393" s="100"/>
      <c r="K393" s="100"/>
      <c r="L393" s="101"/>
    </row>
    <row r="394" spans="1:12" ht="13.5">
      <c r="A394" s="47"/>
      <c r="B394" s="23">
        <v>387</v>
      </c>
      <c r="C394" s="11">
        <f aca="true" t="shared" si="19" ref="C394:C427">IF(D394=0,0,D394+E394)</f>
        <v>0</v>
      </c>
      <c r="D394" s="4">
        <f>IF(H393+E394&gt;$C$8,$C$8-E394,H393)</f>
        <v>0</v>
      </c>
      <c r="E394" s="4">
        <f aca="true" t="shared" si="20" ref="E394:E427">IF(H393&gt;0,INT(H393*$E$4/12),0)</f>
        <v>0</v>
      </c>
      <c r="F394" s="11">
        <f>IF(C394="","",IF(H393-D394&lt;=0,0,H393-D394))</f>
        <v>0</v>
      </c>
      <c r="G394" s="37"/>
      <c r="H394" s="11">
        <f t="shared" si="18"/>
        <v>0</v>
      </c>
      <c r="I394" s="8"/>
      <c r="J394" s="100"/>
      <c r="K394" s="100"/>
      <c r="L394" s="101"/>
    </row>
    <row r="395" spans="1:12" ht="13.5">
      <c r="A395" s="47"/>
      <c r="B395" s="23">
        <v>388</v>
      </c>
      <c r="C395" s="11">
        <f t="shared" si="19"/>
        <v>0</v>
      </c>
      <c r="D395" s="4">
        <f>IF(H394+E395&gt;$C$8,$C$8-E395,H394)</f>
        <v>0</v>
      </c>
      <c r="E395" s="4">
        <f t="shared" si="20"/>
        <v>0</v>
      </c>
      <c r="F395" s="11">
        <f>IF(C395="","",IF(H394-D395&lt;=0,0,H394-D395))</f>
        <v>0</v>
      </c>
      <c r="G395" s="37"/>
      <c r="H395" s="11">
        <f t="shared" si="18"/>
        <v>0</v>
      </c>
      <c r="I395" s="8"/>
      <c r="J395" s="100"/>
      <c r="K395" s="100"/>
      <c r="L395" s="101"/>
    </row>
    <row r="396" spans="1:12" ht="13.5">
      <c r="A396" s="47"/>
      <c r="B396" s="23">
        <v>389</v>
      </c>
      <c r="C396" s="11">
        <f t="shared" si="19"/>
        <v>0</v>
      </c>
      <c r="D396" s="4">
        <f>IF(H395+E396&gt;$C$8,$C$8-E396,H395)</f>
        <v>0</v>
      </c>
      <c r="E396" s="4">
        <f t="shared" si="20"/>
        <v>0</v>
      </c>
      <c r="F396" s="11">
        <f>IF(C396="","",IF(H395-D396&lt;=0,0,H395-D396))</f>
        <v>0</v>
      </c>
      <c r="G396" s="37"/>
      <c r="H396" s="11">
        <f t="shared" si="18"/>
        <v>0</v>
      </c>
      <c r="I396" s="8"/>
      <c r="J396" s="100"/>
      <c r="K396" s="100"/>
      <c r="L396" s="101"/>
    </row>
    <row r="397" spans="1:12" ht="13.5">
      <c r="A397" s="47"/>
      <c r="B397" s="23">
        <v>390</v>
      </c>
      <c r="C397" s="11">
        <f t="shared" si="19"/>
        <v>0</v>
      </c>
      <c r="D397" s="4">
        <f>IF(H396+E397&gt;$C$8,$C$8-E397,H396)</f>
        <v>0</v>
      </c>
      <c r="E397" s="4">
        <f t="shared" si="20"/>
        <v>0</v>
      </c>
      <c r="F397" s="11">
        <f>IF(C397="","",IF(H396-D397&lt;=0,0,H396-D397))</f>
        <v>0</v>
      </c>
      <c r="G397" s="37"/>
      <c r="H397" s="11">
        <f t="shared" si="18"/>
        <v>0</v>
      </c>
      <c r="I397" s="8"/>
      <c r="J397" s="100"/>
      <c r="K397" s="100"/>
      <c r="L397" s="101"/>
    </row>
    <row r="398" spans="1:12" ht="13.5">
      <c r="A398" s="47"/>
      <c r="B398" s="23">
        <v>391</v>
      </c>
      <c r="C398" s="11">
        <f t="shared" si="19"/>
        <v>0</v>
      </c>
      <c r="D398" s="4">
        <f>IF(H397+E398&gt;$C$8,$C$8-E398,H397)</f>
        <v>0</v>
      </c>
      <c r="E398" s="4">
        <f t="shared" si="20"/>
        <v>0</v>
      </c>
      <c r="F398" s="11">
        <f>IF(C398="","",IF(H397-D398&lt;=0,0,H397-D398))</f>
        <v>0</v>
      </c>
      <c r="G398" s="37"/>
      <c r="H398" s="11">
        <f t="shared" si="18"/>
        <v>0</v>
      </c>
      <c r="I398" s="8"/>
      <c r="J398" s="100"/>
      <c r="K398" s="100"/>
      <c r="L398" s="101"/>
    </row>
    <row r="399" spans="1:12" ht="13.5">
      <c r="A399" s="47"/>
      <c r="B399" s="23">
        <v>392</v>
      </c>
      <c r="C399" s="11">
        <f t="shared" si="19"/>
        <v>0</v>
      </c>
      <c r="D399" s="4">
        <f>IF(H398+E399&gt;$C$8,$C$8-E399,H398)</f>
        <v>0</v>
      </c>
      <c r="E399" s="4">
        <f t="shared" si="20"/>
        <v>0</v>
      </c>
      <c r="F399" s="11">
        <f>IF(C399="","",IF(H398-D399&lt;=0,0,H398-D399))</f>
        <v>0</v>
      </c>
      <c r="G399" s="37"/>
      <c r="H399" s="11">
        <f t="shared" si="18"/>
        <v>0</v>
      </c>
      <c r="I399" s="8"/>
      <c r="J399" s="100"/>
      <c r="K399" s="100"/>
      <c r="L399" s="101"/>
    </row>
    <row r="400" spans="1:12" ht="13.5">
      <c r="A400" s="47"/>
      <c r="B400" s="23">
        <v>393</v>
      </c>
      <c r="C400" s="11">
        <f t="shared" si="19"/>
        <v>0</v>
      </c>
      <c r="D400" s="4">
        <f>IF(H399+E400&gt;$C$8,$C$8-E400,H399)</f>
        <v>0</v>
      </c>
      <c r="E400" s="4">
        <f t="shared" si="20"/>
        <v>0</v>
      </c>
      <c r="F400" s="11">
        <f>IF(C400="","",IF(H399-D400&lt;=0,0,H399-D400))</f>
        <v>0</v>
      </c>
      <c r="G400" s="37"/>
      <c r="H400" s="11">
        <f t="shared" si="18"/>
        <v>0</v>
      </c>
      <c r="I400" s="8"/>
      <c r="J400" s="100"/>
      <c r="K400" s="100"/>
      <c r="L400" s="101"/>
    </row>
    <row r="401" spans="1:12" ht="13.5">
      <c r="A401" s="47"/>
      <c r="B401" s="23">
        <v>394</v>
      </c>
      <c r="C401" s="11">
        <f t="shared" si="19"/>
        <v>0</v>
      </c>
      <c r="D401" s="4">
        <f>IF(H400+E401&gt;$C$8,$C$8-E401,H400)</f>
        <v>0</v>
      </c>
      <c r="E401" s="4">
        <f t="shared" si="20"/>
        <v>0</v>
      </c>
      <c r="F401" s="11">
        <f>IF(C401="","",IF(H400-D401&lt;=0,0,H400-D401))</f>
        <v>0</v>
      </c>
      <c r="G401" s="37"/>
      <c r="H401" s="11">
        <f t="shared" si="18"/>
        <v>0</v>
      </c>
      <c r="I401" s="8"/>
      <c r="J401" s="100"/>
      <c r="K401" s="100"/>
      <c r="L401" s="101"/>
    </row>
    <row r="402" spans="1:12" ht="13.5">
      <c r="A402" s="47"/>
      <c r="B402" s="23">
        <v>395</v>
      </c>
      <c r="C402" s="11">
        <f t="shared" si="19"/>
        <v>0</v>
      </c>
      <c r="D402" s="4">
        <f>IF(H401+E402&gt;$C$8,$C$8-E402,H401)</f>
        <v>0</v>
      </c>
      <c r="E402" s="4">
        <f t="shared" si="20"/>
        <v>0</v>
      </c>
      <c r="F402" s="11">
        <f>IF(C402="","",IF(H401-D402&lt;=0,0,H401-D402))</f>
        <v>0</v>
      </c>
      <c r="G402" s="37"/>
      <c r="H402" s="11">
        <f t="shared" si="18"/>
        <v>0</v>
      </c>
      <c r="I402" s="8"/>
      <c r="J402" s="100"/>
      <c r="K402" s="100"/>
      <c r="L402" s="101"/>
    </row>
    <row r="403" spans="1:12" ht="14.25" thickBot="1">
      <c r="A403" s="47"/>
      <c r="B403" s="24">
        <v>396</v>
      </c>
      <c r="C403" s="19">
        <f t="shared" si="19"/>
        <v>0</v>
      </c>
      <c r="D403" s="16">
        <f>IF(H402+E403&gt;$C$8,$C$8-E403,H402)</f>
        <v>0</v>
      </c>
      <c r="E403" s="16">
        <f t="shared" si="20"/>
        <v>0</v>
      </c>
      <c r="F403" s="19">
        <f>IF(C403="","",IF(H402-D403&lt;=0,0,H402-D403))</f>
        <v>0</v>
      </c>
      <c r="G403" s="38"/>
      <c r="H403" s="19">
        <f t="shared" si="18"/>
        <v>0</v>
      </c>
      <c r="I403" s="17"/>
      <c r="J403" s="107"/>
      <c r="K403" s="107"/>
      <c r="L403" s="108"/>
    </row>
    <row r="404" spans="1:12" ht="13.5">
      <c r="A404" s="46">
        <v>34</v>
      </c>
      <c r="B404" s="25">
        <v>397</v>
      </c>
      <c r="C404" s="6">
        <f t="shared" si="19"/>
        <v>0</v>
      </c>
      <c r="D404" s="6">
        <f>IF(H403+E404&gt;$C$8,$C$8-E404,H403)</f>
        <v>0</v>
      </c>
      <c r="E404" s="6">
        <f t="shared" si="20"/>
        <v>0</v>
      </c>
      <c r="F404" s="6">
        <f>IF(C404="","",IF(H403-D404&lt;=0,0,H403-D404))</f>
        <v>0</v>
      </c>
      <c r="G404" s="39"/>
      <c r="H404" s="6">
        <f t="shared" si="18"/>
        <v>0</v>
      </c>
      <c r="I404" s="7">
        <f>IF(H403="","",ROUNDDOWN(H403/1000000*2830,0))</f>
        <v>0</v>
      </c>
      <c r="J404" s="102"/>
      <c r="K404" s="103"/>
      <c r="L404" s="104"/>
    </row>
    <row r="405" spans="1:12" ht="13.5">
      <c r="A405" s="47"/>
      <c r="B405" s="23">
        <v>398</v>
      </c>
      <c r="C405" s="11">
        <f t="shared" si="19"/>
        <v>0</v>
      </c>
      <c r="D405" s="4">
        <f>IF(H404+E405&gt;$C$8,$C$8-E405,H404)</f>
        <v>0</v>
      </c>
      <c r="E405" s="4">
        <f t="shared" si="20"/>
        <v>0</v>
      </c>
      <c r="F405" s="11">
        <f>IF(C405="","",IF(H404-D405&lt;=0,0,H404-D405))</f>
        <v>0</v>
      </c>
      <c r="G405" s="37"/>
      <c r="H405" s="11">
        <f t="shared" si="18"/>
        <v>0</v>
      </c>
      <c r="I405" s="8"/>
      <c r="J405" s="105"/>
      <c r="K405" s="100"/>
      <c r="L405" s="101"/>
    </row>
    <row r="406" spans="1:12" ht="13.5">
      <c r="A406" s="47"/>
      <c r="B406" s="23">
        <v>399</v>
      </c>
      <c r="C406" s="11">
        <f t="shared" si="19"/>
        <v>0</v>
      </c>
      <c r="D406" s="4">
        <f>IF(H405+E406&gt;$C$8,$C$8-E406,H405)</f>
        <v>0</v>
      </c>
      <c r="E406" s="4">
        <f t="shared" si="20"/>
        <v>0</v>
      </c>
      <c r="F406" s="11">
        <f>IF(C406="","",IF(H405-D406&lt;=0,0,H405-D406))</f>
        <v>0</v>
      </c>
      <c r="G406" s="37"/>
      <c r="H406" s="11">
        <f t="shared" si="18"/>
        <v>0</v>
      </c>
      <c r="I406" s="8"/>
      <c r="J406" s="105"/>
      <c r="K406" s="100"/>
      <c r="L406" s="101"/>
    </row>
    <row r="407" spans="1:12" ht="13.5">
      <c r="A407" s="47"/>
      <c r="B407" s="23">
        <v>400</v>
      </c>
      <c r="C407" s="11">
        <f t="shared" si="19"/>
        <v>0</v>
      </c>
      <c r="D407" s="4">
        <f>IF(H406+E407&gt;$C$8,$C$8-E407,H406)</f>
        <v>0</v>
      </c>
      <c r="E407" s="4">
        <f t="shared" si="20"/>
        <v>0</v>
      </c>
      <c r="F407" s="11">
        <f>IF(C407="","",IF(H406-D407&lt;=0,0,H406-D407))</f>
        <v>0</v>
      </c>
      <c r="G407" s="37"/>
      <c r="H407" s="11">
        <f t="shared" si="18"/>
        <v>0</v>
      </c>
      <c r="I407" s="8"/>
      <c r="J407" s="105"/>
      <c r="K407" s="100"/>
      <c r="L407" s="101"/>
    </row>
    <row r="408" spans="1:12" ht="13.5">
      <c r="A408" s="47"/>
      <c r="B408" s="23">
        <v>401</v>
      </c>
      <c r="C408" s="11">
        <f t="shared" si="19"/>
        <v>0</v>
      </c>
      <c r="D408" s="4">
        <f>IF(H407+E408&gt;$C$8,$C$8-E408,H407)</f>
        <v>0</v>
      </c>
      <c r="E408" s="4">
        <f t="shared" si="20"/>
        <v>0</v>
      </c>
      <c r="F408" s="11">
        <f>IF(C408="","",IF(H407-D408&lt;=0,0,H407-D408))</f>
        <v>0</v>
      </c>
      <c r="G408" s="37"/>
      <c r="H408" s="11">
        <f t="shared" si="18"/>
        <v>0</v>
      </c>
      <c r="I408" s="8"/>
      <c r="J408" s="105"/>
      <c r="K408" s="100"/>
      <c r="L408" s="101"/>
    </row>
    <row r="409" spans="1:12" ht="13.5">
      <c r="A409" s="47"/>
      <c r="B409" s="23">
        <v>402</v>
      </c>
      <c r="C409" s="11">
        <f t="shared" si="19"/>
        <v>0</v>
      </c>
      <c r="D409" s="4">
        <f>IF(H408+E409&gt;$C$8,$C$8-E409,H408)</f>
        <v>0</v>
      </c>
      <c r="E409" s="4">
        <f t="shared" si="20"/>
        <v>0</v>
      </c>
      <c r="F409" s="11">
        <f>IF(C409="","",IF(H408-D409&lt;=0,0,H408-D409))</f>
        <v>0</v>
      </c>
      <c r="G409" s="37"/>
      <c r="H409" s="11">
        <f t="shared" si="18"/>
        <v>0</v>
      </c>
      <c r="I409" s="8"/>
      <c r="J409" s="105"/>
      <c r="K409" s="100"/>
      <c r="L409" s="101"/>
    </row>
    <row r="410" spans="1:12" ht="13.5">
      <c r="A410" s="47"/>
      <c r="B410" s="23">
        <v>403</v>
      </c>
      <c r="C410" s="11">
        <f t="shared" si="19"/>
        <v>0</v>
      </c>
      <c r="D410" s="4">
        <f>IF(H409+E410&gt;$C$8,$C$8-E410,H409)</f>
        <v>0</v>
      </c>
      <c r="E410" s="4">
        <f t="shared" si="20"/>
        <v>0</v>
      </c>
      <c r="F410" s="11">
        <f>IF(C410="","",IF(H409-D410&lt;=0,0,H409-D410))</f>
        <v>0</v>
      </c>
      <c r="G410" s="37"/>
      <c r="H410" s="11">
        <f t="shared" si="18"/>
        <v>0</v>
      </c>
      <c r="I410" s="8"/>
      <c r="J410" s="105"/>
      <c r="K410" s="100"/>
      <c r="L410" s="101"/>
    </row>
    <row r="411" spans="1:12" ht="13.5">
      <c r="A411" s="47"/>
      <c r="B411" s="23">
        <v>404</v>
      </c>
      <c r="C411" s="11">
        <f t="shared" si="19"/>
        <v>0</v>
      </c>
      <c r="D411" s="4">
        <f>IF(H410+E411&gt;$C$8,$C$8-E411,H410)</f>
        <v>0</v>
      </c>
      <c r="E411" s="4">
        <f t="shared" si="20"/>
        <v>0</v>
      </c>
      <c r="F411" s="11">
        <f>IF(C411="","",IF(H410-D411&lt;=0,0,H410-D411))</f>
        <v>0</v>
      </c>
      <c r="G411" s="37"/>
      <c r="H411" s="11">
        <f t="shared" si="18"/>
        <v>0</v>
      </c>
      <c r="I411" s="8"/>
      <c r="J411" s="105"/>
      <c r="K411" s="100"/>
      <c r="L411" s="101"/>
    </row>
    <row r="412" spans="1:12" ht="13.5">
      <c r="A412" s="47"/>
      <c r="B412" s="23">
        <v>405</v>
      </c>
      <c r="C412" s="11">
        <f t="shared" si="19"/>
        <v>0</v>
      </c>
      <c r="D412" s="4">
        <f>IF(H411+E412&gt;$C$8,$C$8-E412,H411)</f>
        <v>0</v>
      </c>
      <c r="E412" s="4">
        <f t="shared" si="20"/>
        <v>0</v>
      </c>
      <c r="F412" s="11">
        <f>IF(C412="","",IF(H411-D412&lt;=0,0,H411-D412))</f>
        <v>0</v>
      </c>
      <c r="G412" s="37"/>
      <c r="H412" s="11">
        <f t="shared" si="18"/>
        <v>0</v>
      </c>
      <c r="I412" s="8"/>
      <c r="J412" s="105"/>
      <c r="K412" s="100"/>
      <c r="L412" s="101"/>
    </row>
    <row r="413" spans="1:12" ht="13.5">
      <c r="A413" s="47"/>
      <c r="B413" s="23">
        <v>406</v>
      </c>
      <c r="C413" s="11">
        <f t="shared" si="19"/>
        <v>0</v>
      </c>
      <c r="D413" s="4">
        <f>IF(H412+E413&gt;$C$8,$C$8-E413,H412)</f>
        <v>0</v>
      </c>
      <c r="E413" s="4">
        <f t="shared" si="20"/>
        <v>0</v>
      </c>
      <c r="F413" s="11">
        <f>IF(C413="","",IF(H412-D413&lt;=0,0,H412-D413))</f>
        <v>0</v>
      </c>
      <c r="G413" s="37"/>
      <c r="H413" s="11">
        <f t="shared" si="18"/>
        <v>0</v>
      </c>
      <c r="I413" s="8"/>
      <c r="J413" s="105"/>
      <c r="K413" s="100"/>
      <c r="L413" s="101"/>
    </row>
    <row r="414" spans="1:12" ht="13.5">
      <c r="A414" s="47"/>
      <c r="B414" s="23">
        <v>407</v>
      </c>
      <c r="C414" s="11">
        <f t="shared" si="19"/>
        <v>0</v>
      </c>
      <c r="D414" s="4">
        <f>IF(H413+E414&gt;$C$8,$C$8-E414,H413)</f>
        <v>0</v>
      </c>
      <c r="E414" s="4">
        <f t="shared" si="20"/>
        <v>0</v>
      </c>
      <c r="F414" s="11">
        <f>IF(C414="","",IF(H413-D414&lt;=0,0,H413-D414))</f>
        <v>0</v>
      </c>
      <c r="G414" s="37"/>
      <c r="H414" s="11">
        <f t="shared" si="18"/>
        <v>0</v>
      </c>
      <c r="I414" s="8"/>
      <c r="J414" s="105"/>
      <c r="K414" s="100"/>
      <c r="L414" s="101"/>
    </row>
    <row r="415" spans="1:12" ht="14.25" thickBot="1">
      <c r="A415" s="48"/>
      <c r="B415" s="26">
        <v>408</v>
      </c>
      <c r="C415" s="20">
        <f t="shared" si="19"/>
        <v>0</v>
      </c>
      <c r="D415" s="9">
        <f>IF(H414+E415&gt;$C$8,$C$8-E415,H414)</f>
        <v>0</v>
      </c>
      <c r="E415" s="9">
        <f t="shared" si="20"/>
        <v>0</v>
      </c>
      <c r="F415" s="20">
        <f>IF(C415="","",IF(H414-D415&lt;=0,0,H414-D415))</f>
        <v>0</v>
      </c>
      <c r="G415" s="40"/>
      <c r="H415" s="20">
        <f t="shared" si="18"/>
        <v>0</v>
      </c>
      <c r="I415" s="10"/>
      <c r="J415" s="109"/>
      <c r="K415" s="110"/>
      <c r="L415" s="111"/>
    </row>
    <row r="416" spans="1:12" ht="13.5">
      <c r="A416" s="46">
        <v>35</v>
      </c>
      <c r="B416" s="25">
        <v>409</v>
      </c>
      <c r="C416" s="6">
        <f t="shared" si="19"/>
        <v>0</v>
      </c>
      <c r="D416" s="6">
        <f>IF(H415+E416&gt;$C$8,$C$8-E416,H415)</f>
        <v>0</v>
      </c>
      <c r="E416" s="6">
        <f t="shared" si="20"/>
        <v>0</v>
      </c>
      <c r="F416" s="6">
        <f>IF(C416="","",IF(H415-D416&lt;=0,0,H415-D416))</f>
        <v>0</v>
      </c>
      <c r="G416" s="39"/>
      <c r="H416" s="6">
        <f t="shared" si="18"/>
        <v>0</v>
      </c>
      <c r="I416" s="7">
        <f>IF(H415="","",ROUNDDOWN(H415/1000000*2830,0))</f>
        <v>0</v>
      </c>
      <c r="J416" s="98"/>
      <c r="K416" s="98"/>
      <c r="L416" s="99"/>
    </row>
    <row r="417" spans="1:12" ht="13.5">
      <c r="A417" s="47"/>
      <c r="B417" s="23">
        <v>410</v>
      </c>
      <c r="C417" s="11">
        <f t="shared" si="19"/>
        <v>0</v>
      </c>
      <c r="D417" s="4">
        <f>IF(H416+E417&gt;$C$8,$C$8-E417,H416)</f>
        <v>0</v>
      </c>
      <c r="E417" s="4">
        <f t="shared" si="20"/>
        <v>0</v>
      </c>
      <c r="F417" s="11">
        <f>IF(C417="","",IF(H416-D417&lt;=0,0,H416-D417))</f>
        <v>0</v>
      </c>
      <c r="G417" s="37"/>
      <c r="H417" s="11">
        <f t="shared" si="18"/>
        <v>0</v>
      </c>
      <c r="I417" s="8"/>
      <c r="J417" s="100"/>
      <c r="K417" s="100"/>
      <c r="L417" s="101"/>
    </row>
    <row r="418" spans="1:12" ht="13.5">
      <c r="A418" s="47"/>
      <c r="B418" s="23">
        <v>411</v>
      </c>
      <c r="C418" s="11">
        <f t="shared" si="19"/>
        <v>0</v>
      </c>
      <c r="D418" s="4">
        <f>IF(H417+E418&gt;$C$8,$C$8-E418,H417)</f>
        <v>0</v>
      </c>
      <c r="E418" s="4">
        <f t="shared" si="20"/>
        <v>0</v>
      </c>
      <c r="F418" s="11">
        <f>IF(C418="","",IF(H417-D418&lt;=0,0,H417-D418))</f>
        <v>0</v>
      </c>
      <c r="G418" s="37"/>
      <c r="H418" s="11">
        <f t="shared" si="18"/>
        <v>0</v>
      </c>
      <c r="I418" s="8"/>
      <c r="J418" s="100"/>
      <c r="K418" s="100"/>
      <c r="L418" s="101"/>
    </row>
    <row r="419" spans="1:12" ht="13.5">
      <c r="A419" s="47"/>
      <c r="B419" s="23">
        <v>412</v>
      </c>
      <c r="C419" s="11">
        <f t="shared" si="19"/>
        <v>0</v>
      </c>
      <c r="D419" s="4">
        <f>IF(H418+E419&gt;$C$8,$C$8-E419,H418)</f>
        <v>0</v>
      </c>
      <c r="E419" s="4">
        <f t="shared" si="20"/>
        <v>0</v>
      </c>
      <c r="F419" s="11">
        <f>IF(C419="","",IF(H418-D419&lt;=0,0,H418-D419))</f>
        <v>0</v>
      </c>
      <c r="G419" s="37"/>
      <c r="H419" s="11">
        <f t="shared" si="18"/>
        <v>0</v>
      </c>
      <c r="I419" s="8"/>
      <c r="J419" s="100"/>
      <c r="K419" s="100"/>
      <c r="L419" s="101"/>
    </row>
    <row r="420" spans="1:12" ht="13.5">
      <c r="A420" s="47"/>
      <c r="B420" s="23">
        <v>413</v>
      </c>
      <c r="C420" s="11">
        <f t="shared" si="19"/>
        <v>0</v>
      </c>
      <c r="D420" s="4">
        <f>IF(H419+E420&gt;$C$8,$C$8-E420,H419)</f>
        <v>0</v>
      </c>
      <c r="E420" s="4">
        <f t="shared" si="20"/>
        <v>0</v>
      </c>
      <c r="F420" s="11">
        <f>IF(C420="","",IF(H419-D420&lt;=0,0,H419-D420))</f>
        <v>0</v>
      </c>
      <c r="G420" s="37"/>
      <c r="H420" s="11">
        <f t="shared" si="18"/>
        <v>0</v>
      </c>
      <c r="I420" s="8"/>
      <c r="J420" s="100"/>
      <c r="K420" s="100"/>
      <c r="L420" s="101"/>
    </row>
    <row r="421" spans="1:12" ht="13.5">
      <c r="A421" s="47"/>
      <c r="B421" s="23">
        <v>414</v>
      </c>
      <c r="C421" s="11">
        <f t="shared" si="19"/>
        <v>0</v>
      </c>
      <c r="D421" s="4">
        <f>IF(H420+E421&gt;$C$8,$C$8-E421,H420)</f>
        <v>0</v>
      </c>
      <c r="E421" s="4">
        <f t="shared" si="20"/>
        <v>0</v>
      </c>
      <c r="F421" s="11">
        <f>IF(C421="","",IF(H420-D421&lt;=0,0,H420-D421))</f>
        <v>0</v>
      </c>
      <c r="G421" s="37"/>
      <c r="H421" s="11">
        <f t="shared" si="18"/>
        <v>0</v>
      </c>
      <c r="I421" s="8"/>
      <c r="J421" s="100"/>
      <c r="K421" s="100"/>
      <c r="L421" s="101"/>
    </row>
    <row r="422" spans="1:12" ht="13.5">
      <c r="A422" s="47"/>
      <c r="B422" s="23">
        <v>415</v>
      </c>
      <c r="C422" s="11">
        <f t="shared" si="19"/>
        <v>0</v>
      </c>
      <c r="D422" s="4">
        <f>IF(H421+E422&gt;$C$8,$C$8-E422,H421)</f>
        <v>0</v>
      </c>
      <c r="E422" s="4">
        <f t="shared" si="20"/>
        <v>0</v>
      </c>
      <c r="F422" s="11">
        <f>IF(C422="","",IF(H421-D422&lt;=0,0,H421-D422))</f>
        <v>0</v>
      </c>
      <c r="G422" s="37"/>
      <c r="H422" s="11">
        <f t="shared" si="18"/>
        <v>0</v>
      </c>
      <c r="I422" s="8"/>
      <c r="J422" s="100"/>
      <c r="K422" s="100"/>
      <c r="L422" s="101"/>
    </row>
    <row r="423" spans="1:12" ht="13.5">
      <c r="A423" s="47"/>
      <c r="B423" s="23">
        <v>416</v>
      </c>
      <c r="C423" s="11">
        <f t="shared" si="19"/>
        <v>0</v>
      </c>
      <c r="D423" s="4">
        <f>IF(H422+E423&gt;$C$8,$C$8-E423,H422)</f>
        <v>0</v>
      </c>
      <c r="E423" s="4">
        <f t="shared" si="20"/>
        <v>0</v>
      </c>
      <c r="F423" s="11">
        <f>IF(C423="","",IF(H422-D423&lt;=0,0,H422-D423))</f>
        <v>0</v>
      </c>
      <c r="G423" s="37"/>
      <c r="H423" s="11">
        <f t="shared" si="18"/>
        <v>0</v>
      </c>
      <c r="I423" s="8"/>
      <c r="J423" s="100"/>
      <c r="K423" s="100"/>
      <c r="L423" s="101"/>
    </row>
    <row r="424" spans="1:12" ht="13.5">
      <c r="A424" s="47"/>
      <c r="B424" s="23">
        <v>417</v>
      </c>
      <c r="C424" s="11">
        <f t="shared" si="19"/>
        <v>0</v>
      </c>
      <c r="D424" s="4">
        <f>IF(H423+E424&gt;$C$8,$C$8-E424,H423)</f>
        <v>0</v>
      </c>
      <c r="E424" s="4">
        <f t="shared" si="20"/>
        <v>0</v>
      </c>
      <c r="F424" s="11">
        <f>IF(C424="","",IF(H423-D424&lt;=0,0,H423-D424))</f>
        <v>0</v>
      </c>
      <c r="G424" s="37"/>
      <c r="H424" s="11">
        <f t="shared" si="18"/>
        <v>0</v>
      </c>
      <c r="I424" s="8"/>
      <c r="J424" s="100"/>
      <c r="K424" s="100"/>
      <c r="L424" s="101"/>
    </row>
    <row r="425" spans="1:12" ht="13.5">
      <c r="A425" s="47"/>
      <c r="B425" s="23">
        <v>418</v>
      </c>
      <c r="C425" s="11">
        <f t="shared" si="19"/>
        <v>0</v>
      </c>
      <c r="D425" s="4">
        <f>IF(H424+E425&gt;$C$8,$C$8-E425,H424)</f>
        <v>0</v>
      </c>
      <c r="E425" s="4">
        <f t="shared" si="20"/>
        <v>0</v>
      </c>
      <c r="F425" s="11">
        <f>IF(C425="","",IF(H424-D425&lt;=0,0,H424-D425))</f>
        <v>0</v>
      </c>
      <c r="G425" s="37"/>
      <c r="H425" s="11">
        <f t="shared" si="18"/>
        <v>0</v>
      </c>
      <c r="I425" s="8"/>
      <c r="J425" s="100"/>
      <c r="K425" s="100"/>
      <c r="L425" s="101"/>
    </row>
    <row r="426" spans="1:12" ht="13.5">
      <c r="A426" s="47"/>
      <c r="B426" s="23">
        <v>419</v>
      </c>
      <c r="C426" s="11">
        <f t="shared" si="19"/>
        <v>0</v>
      </c>
      <c r="D426" s="4">
        <f>IF(H425+E426&gt;$C$8,$C$8-E426,H425)</f>
        <v>0</v>
      </c>
      <c r="E426" s="4">
        <f t="shared" si="20"/>
        <v>0</v>
      </c>
      <c r="F426" s="11">
        <f>IF(C426="","",IF(H425-D426&lt;=0,0,H425-D426))</f>
        <v>0</v>
      </c>
      <c r="G426" s="37"/>
      <c r="H426" s="11">
        <f t="shared" si="18"/>
        <v>0</v>
      </c>
      <c r="I426" s="8"/>
      <c r="J426" s="100"/>
      <c r="K426" s="100"/>
      <c r="L426" s="101"/>
    </row>
    <row r="427" spans="1:12" ht="14.25" thickBot="1">
      <c r="A427" s="48"/>
      <c r="B427" s="26">
        <v>420</v>
      </c>
      <c r="C427" s="20">
        <f t="shared" si="19"/>
        <v>0</v>
      </c>
      <c r="D427" s="9">
        <f>IF(H426+E427&gt;$C$8,$C$8-E427,H426)</f>
        <v>0</v>
      </c>
      <c r="E427" s="9">
        <f t="shared" si="20"/>
        <v>0</v>
      </c>
      <c r="F427" s="9">
        <f>IF(C427="","",IF(H426-D427&lt;=0,0,H426-D427))</f>
        <v>0</v>
      </c>
      <c r="G427" s="40"/>
      <c r="H427" s="20">
        <f t="shared" si="18"/>
        <v>0</v>
      </c>
      <c r="I427" s="10"/>
      <c r="J427" s="112"/>
      <c r="K427" s="110"/>
      <c r="L427" s="113"/>
    </row>
    <row r="428" spans="3:12" ht="13.5">
      <c r="C428" s="44">
        <f>SUM(C8:C427)</f>
        <v>13306188</v>
      </c>
      <c r="G428" s="43">
        <f>SUM(G8:G427)</f>
        <v>0</v>
      </c>
      <c r="I428" s="2">
        <f>SUM(I8:I427)</f>
        <v>480760</v>
      </c>
      <c r="J428" s="2">
        <f>SUM(J7:J427)</f>
        <v>742307</v>
      </c>
      <c r="K428" s="2">
        <f>SUM(K7:K427)</f>
        <v>701448</v>
      </c>
      <c r="L428" s="2">
        <f>SUM(L7:L427)</f>
        <v>701448</v>
      </c>
    </row>
    <row r="431" spans="3:7" ht="13.5">
      <c r="C431" s="2" t="s">
        <v>19</v>
      </c>
      <c r="D431" s="44">
        <f>C428</f>
        <v>13306188</v>
      </c>
      <c r="E431" s="2" t="s">
        <v>17</v>
      </c>
      <c r="F431" s="43">
        <f>G428</f>
        <v>0</v>
      </c>
      <c r="G431" s="5" t="s">
        <v>18</v>
      </c>
    </row>
  </sheetData>
  <sheetProtection password="FD4E" sheet="1" objects="1" scenarios="1"/>
  <mergeCells count="37">
    <mergeCell ref="J5:L5"/>
    <mergeCell ref="A2:E2"/>
    <mergeCell ref="A8:A19"/>
    <mergeCell ref="A20:A31"/>
    <mergeCell ref="A32:A43"/>
    <mergeCell ref="A44:A55"/>
    <mergeCell ref="A56:A67"/>
    <mergeCell ref="A68:A79"/>
    <mergeCell ref="A80:A91"/>
    <mergeCell ref="A92:A103"/>
    <mergeCell ref="A104:A115"/>
    <mergeCell ref="A116:A127"/>
    <mergeCell ref="A128:A139"/>
    <mergeCell ref="A140:A151"/>
    <mergeCell ref="A152:A163"/>
    <mergeCell ref="A164:A175"/>
    <mergeCell ref="A176:A187"/>
    <mergeCell ref="A188:A199"/>
    <mergeCell ref="A200:A211"/>
    <mergeCell ref="A212:A223"/>
    <mergeCell ref="A224:A235"/>
    <mergeCell ref="A236:A247"/>
    <mergeCell ref="A248:A259"/>
    <mergeCell ref="A260:A271"/>
    <mergeCell ref="A272:A283"/>
    <mergeCell ref="A284:A295"/>
    <mergeCell ref="A296:A307"/>
    <mergeCell ref="A308:A319"/>
    <mergeCell ref="A320:A331"/>
    <mergeCell ref="A332:A343"/>
    <mergeCell ref="A392:A403"/>
    <mergeCell ref="A404:A415"/>
    <mergeCell ref="A416:A427"/>
    <mergeCell ref="A344:A355"/>
    <mergeCell ref="A356:A367"/>
    <mergeCell ref="A368:A379"/>
    <mergeCell ref="A380:A391"/>
  </mergeCells>
  <printOptions/>
  <pageMargins left="0.75" right="0.75" top="1" bottom="1" header="0.512" footer="0.512"/>
  <pageSetup horizontalDpi="600" verticalDpi="600" orientation="portrait" paperSize="9" scale="44" r:id="rId3"/>
  <rowBreaks count="3" manualBreakCount="3">
    <brk id="127" max="255" man="1"/>
    <brk id="247" max="255" man="1"/>
    <brk id="367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431"/>
  <sheetViews>
    <sheetView workbookViewId="0" topLeftCell="C1">
      <pane ySplit="6" topLeftCell="BM408" activePane="bottomLeft" state="frozen"/>
      <selection pane="topLeft" activeCell="A1" sqref="A1"/>
      <selection pane="bottomLeft" activeCell="H36" sqref="H36"/>
    </sheetView>
  </sheetViews>
  <sheetFormatPr defaultColWidth="9.00390625" defaultRowHeight="13.5"/>
  <cols>
    <col min="1" max="1" width="13.00390625" style="0" bestFit="1" customWidth="1"/>
    <col min="2" max="2" width="12.75390625" style="0" bestFit="1" customWidth="1"/>
    <col min="3" max="4" width="11.00390625" style="2" bestFit="1" customWidth="1"/>
    <col min="5" max="5" width="9.00390625" style="2" customWidth="1"/>
    <col min="6" max="6" width="11.00390625" style="2" bestFit="1" customWidth="1"/>
    <col min="7" max="7" width="11.00390625" style="5" bestFit="1" customWidth="1"/>
    <col min="8" max="8" width="15.125" style="2" bestFit="1" customWidth="1"/>
    <col min="9" max="9" width="9.875" style="2" bestFit="1" customWidth="1"/>
    <col min="10" max="12" width="13.125" style="0" bestFit="1" customWidth="1"/>
  </cols>
  <sheetData>
    <row r="1" ht="13.5">
      <c r="A1" s="35" t="s">
        <v>46</v>
      </c>
    </row>
    <row r="2" spans="1:5" ht="14.25" thickBot="1">
      <c r="A2" s="49"/>
      <c r="B2" s="50"/>
      <c r="C2" s="50"/>
      <c r="D2" s="50"/>
      <c r="E2" s="50"/>
    </row>
    <row r="3" spans="2:6" ht="14.25" thickBot="1">
      <c r="B3" s="27" t="s">
        <v>10</v>
      </c>
      <c r="C3" s="28"/>
      <c r="D3" s="28"/>
      <c r="E3" s="28" t="s">
        <v>9</v>
      </c>
      <c r="F3" s="29" t="s">
        <v>1</v>
      </c>
    </row>
    <row r="4" spans="2:6" ht="14.25" thickBot="1">
      <c r="B4" s="27">
        <f>'ローン比較'!C6</f>
        <v>30</v>
      </c>
      <c r="C4" s="28"/>
      <c r="D4" s="28"/>
      <c r="E4" s="30">
        <f>'ローン比較'!C7</f>
        <v>0.02</v>
      </c>
      <c r="F4" s="29">
        <f>'ローン比較'!C5*10000</f>
        <v>10000000</v>
      </c>
    </row>
    <row r="5" spans="5:12" ht="14.25" thickBot="1">
      <c r="E5" s="3"/>
      <c r="J5" s="91" t="s">
        <v>39</v>
      </c>
      <c r="K5" s="92"/>
      <c r="L5" s="93"/>
    </row>
    <row r="6" spans="1:12" ht="14.25" thickBot="1">
      <c r="A6" s="13" t="s">
        <v>11</v>
      </c>
      <c r="B6" s="21" t="s">
        <v>2</v>
      </c>
      <c r="C6" s="14" t="s">
        <v>5</v>
      </c>
      <c r="D6" s="14" t="s">
        <v>3</v>
      </c>
      <c r="E6" s="14" t="s">
        <v>4</v>
      </c>
      <c r="F6" s="14" t="s">
        <v>6</v>
      </c>
      <c r="G6" s="18" t="s">
        <v>7</v>
      </c>
      <c r="H6" s="14" t="s">
        <v>8</v>
      </c>
      <c r="I6" s="15" t="s">
        <v>0</v>
      </c>
      <c r="J6" s="94" t="s">
        <v>40</v>
      </c>
      <c r="K6" s="18" t="s">
        <v>41</v>
      </c>
      <c r="L6" s="95" t="s">
        <v>42</v>
      </c>
    </row>
    <row r="7" spans="1:12" ht="14.25" thickBot="1">
      <c r="A7" s="31">
        <v>0</v>
      </c>
      <c r="B7" s="21">
        <v>0</v>
      </c>
      <c r="C7" s="14"/>
      <c r="D7" s="14"/>
      <c r="E7" s="14"/>
      <c r="F7" s="14">
        <f>F4</f>
        <v>10000000</v>
      </c>
      <c r="G7" s="18"/>
      <c r="H7" s="14">
        <f aca="true" t="shared" si="0" ref="H7:H70">IF(F7-G7&lt;0,0,F7-G7)</f>
        <v>10000000</v>
      </c>
      <c r="I7" s="15"/>
      <c r="J7" s="13"/>
      <c r="K7" s="96"/>
      <c r="L7" s="97"/>
    </row>
    <row r="8" spans="1:12" ht="13.5">
      <c r="A8" s="46">
        <v>1</v>
      </c>
      <c r="B8" s="22">
        <v>1</v>
      </c>
      <c r="C8" s="11">
        <f>IF(H7="","",IF(H7&lt;=0,"",INT(PMT($E$4/12,$B$4*12,-$F$4,,0))))</f>
        <v>36961</v>
      </c>
      <c r="D8" s="11">
        <f>IF(C8="","",C8-E8)</f>
        <v>20295</v>
      </c>
      <c r="E8" s="11">
        <f>IF(C8="","",INT(IPMT($E$4/12,$B8,$B$4*12,-$F$4,,0)))</f>
        <v>16666</v>
      </c>
      <c r="F8" s="11">
        <f aca="true" t="shared" si="1" ref="F8:F71">IF(C8="","",IF(H7-D8&lt;=0,0,H7-D8))</f>
        <v>9979705</v>
      </c>
      <c r="G8" s="118"/>
      <c r="H8" s="11">
        <f t="shared" si="0"/>
        <v>9979705</v>
      </c>
      <c r="I8" s="12">
        <f>IF(H7="","",ROUNDDOWN(H7/1000000*2830,0))</f>
        <v>28300</v>
      </c>
      <c r="J8" s="98"/>
      <c r="K8" s="98"/>
      <c r="L8" s="99"/>
    </row>
    <row r="9" spans="1:12" ht="13.5">
      <c r="A9" s="47"/>
      <c r="B9" s="23">
        <v>2</v>
      </c>
      <c r="C9" s="11">
        <f aca="true" t="shared" si="2" ref="C9:C72">IF(D9=0,0,D9+E9)</f>
        <v>36961</v>
      </c>
      <c r="D9" s="4">
        <f aca="true" t="shared" si="3" ref="D9:D72">IF(H8+E9&gt;$C$8,$C$8-E9,H8)</f>
        <v>20329</v>
      </c>
      <c r="E9" s="4">
        <f aca="true" t="shared" si="4" ref="E9:E72">IF(H8&gt;0,INT(H8*$E$4/12),0)</f>
        <v>16632</v>
      </c>
      <c r="F9" s="11">
        <f t="shared" si="1"/>
        <v>9959376</v>
      </c>
      <c r="G9" s="116"/>
      <c r="H9" s="11">
        <f t="shared" si="0"/>
        <v>9959376</v>
      </c>
      <c r="I9" s="8"/>
      <c r="J9" s="100"/>
      <c r="K9" s="100"/>
      <c r="L9" s="101"/>
    </row>
    <row r="10" spans="1:12" ht="13.5">
      <c r="A10" s="47"/>
      <c r="B10" s="23">
        <v>3</v>
      </c>
      <c r="C10" s="11">
        <f t="shared" si="2"/>
        <v>36961</v>
      </c>
      <c r="D10" s="4">
        <f t="shared" si="3"/>
        <v>20363</v>
      </c>
      <c r="E10" s="4">
        <f t="shared" si="4"/>
        <v>16598</v>
      </c>
      <c r="F10" s="11">
        <f t="shared" si="1"/>
        <v>9939013</v>
      </c>
      <c r="G10" s="116"/>
      <c r="H10" s="11">
        <f t="shared" si="0"/>
        <v>9939013</v>
      </c>
      <c r="I10" s="8"/>
      <c r="J10" s="100"/>
      <c r="K10" s="100"/>
      <c r="L10" s="101"/>
    </row>
    <row r="11" spans="1:12" ht="13.5">
      <c r="A11" s="47"/>
      <c r="B11" s="23">
        <v>4</v>
      </c>
      <c r="C11" s="11">
        <f t="shared" si="2"/>
        <v>36961</v>
      </c>
      <c r="D11" s="4">
        <f t="shared" si="3"/>
        <v>20396</v>
      </c>
      <c r="E11" s="4">
        <f t="shared" si="4"/>
        <v>16565</v>
      </c>
      <c r="F11" s="11">
        <f t="shared" si="1"/>
        <v>9918617</v>
      </c>
      <c r="G11" s="116"/>
      <c r="H11" s="11">
        <f t="shared" si="0"/>
        <v>9918617</v>
      </c>
      <c r="I11" s="8"/>
      <c r="J11" s="100"/>
      <c r="K11" s="100"/>
      <c r="L11" s="101"/>
    </row>
    <row r="12" spans="1:12" ht="13.5">
      <c r="A12" s="47"/>
      <c r="B12" s="23">
        <v>5</v>
      </c>
      <c r="C12" s="11">
        <f t="shared" si="2"/>
        <v>36961</v>
      </c>
      <c r="D12" s="4">
        <f t="shared" si="3"/>
        <v>20430</v>
      </c>
      <c r="E12" s="4">
        <f t="shared" si="4"/>
        <v>16531</v>
      </c>
      <c r="F12" s="11">
        <f t="shared" si="1"/>
        <v>9898187</v>
      </c>
      <c r="G12" s="116"/>
      <c r="H12" s="11">
        <f t="shared" si="0"/>
        <v>9898187</v>
      </c>
      <c r="I12" s="8"/>
      <c r="J12" s="100"/>
      <c r="K12" s="100"/>
      <c r="L12" s="101"/>
    </row>
    <row r="13" spans="1:12" ht="13.5">
      <c r="A13" s="47"/>
      <c r="B13" s="23">
        <v>6</v>
      </c>
      <c r="C13" s="11">
        <f t="shared" si="2"/>
        <v>36961</v>
      </c>
      <c r="D13" s="4">
        <f t="shared" si="3"/>
        <v>20465</v>
      </c>
      <c r="E13" s="4">
        <f t="shared" si="4"/>
        <v>16496</v>
      </c>
      <c r="F13" s="11">
        <f t="shared" si="1"/>
        <v>9877722</v>
      </c>
      <c r="G13" s="116"/>
      <c r="H13" s="11">
        <f t="shared" si="0"/>
        <v>9877722</v>
      </c>
      <c r="I13" s="8"/>
      <c r="J13" s="100"/>
      <c r="K13" s="100"/>
      <c r="L13" s="101"/>
    </row>
    <row r="14" spans="1:12" ht="13.5">
      <c r="A14" s="47"/>
      <c r="B14" s="23">
        <v>7</v>
      </c>
      <c r="C14" s="11">
        <f t="shared" si="2"/>
        <v>36961</v>
      </c>
      <c r="D14" s="4">
        <f t="shared" si="3"/>
        <v>20499</v>
      </c>
      <c r="E14" s="4">
        <f t="shared" si="4"/>
        <v>16462</v>
      </c>
      <c r="F14" s="11">
        <f t="shared" si="1"/>
        <v>9857223</v>
      </c>
      <c r="G14" s="116"/>
      <c r="H14" s="11">
        <f t="shared" si="0"/>
        <v>9857223</v>
      </c>
      <c r="I14" s="8"/>
      <c r="J14" s="100"/>
      <c r="K14" s="100"/>
      <c r="L14" s="101"/>
    </row>
    <row r="15" spans="1:12" ht="13.5">
      <c r="A15" s="47"/>
      <c r="B15" s="23">
        <v>8</v>
      </c>
      <c r="C15" s="11">
        <f t="shared" si="2"/>
        <v>36961</v>
      </c>
      <c r="D15" s="4">
        <f t="shared" si="3"/>
        <v>20533</v>
      </c>
      <c r="E15" s="4">
        <f t="shared" si="4"/>
        <v>16428</v>
      </c>
      <c r="F15" s="11">
        <f t="shared" si="1"/>
        <v>9836690</v>
      </c>
      <c r="G15" s="116"/>
      <c r="H15" s="11">
        <f t="shared" si="0"/>
        <v>9836690</v>
      </c>
      <c r="I15" s="8"/>
      <c r="J15" s="100"/>
      <c r="K15" s="100"/>
      <c r="L15" s="101"/>
    </row>
    <row r="16" spans="1:12" ht="13.5">
      <c r="A16" s="47"/>
      <c r="B16" s="23">
        <v>9</v>
      </c>
      <c r="C16" s="11">
        <f t="shared" si="2"/>
        <v>36961</v>
      </c>
      <c r="D16" s="4">
        <f t="shared" si="3"/>
        <v>20567</v>
      </c>
      <c r="E16" s="4">
        <f t="shared" si="4"/>
        <v>16394</v>
      </c>
      <c r="F16" s="11">
        <f t="shared" si="1"/>
        <v>9816123</v>
      </c>
      <c r="G16" s="116"/>
      <c r="H16" s="11">
        <f t="shared" si="0"/>
        <v>9816123</v>
      </c>
      <c r="I16" s="8"/>
      <c r="J16" s="100"/>
      <c r="K16" s="100"/>
      <c r="L16" s="101"/>
    </row>
    <row r="17" spans="1:12" ht="13.5">
      <c r="A17" s="47"/>
      <c r="B17" s="23">
        <v>10</v>
      </c>
      <c r="C17" s="11">
        <f t="shared" si="2"/>
        <v>36961</v>
      </c>
      <c r="D17" s="4">
        <f t="shared" si="3"/>
        <v>20601</v>
      </c>
      <c r="E17" s="4">
        <f t="shared" si="4"/>
        <v>16360</v>
      </c>
      <c r="F17" s="11">
        <f t="shared" si="1"/>
        <v>9795522</v>
      </c>
      <c r="G17" s="116"/>
      <c r="H17" s="11">
        <f t="shared" si="0"/>
        <v>9795522</v>
      </c>
      <c r="I17" s="8"/>
      <c r="J17" s="100"/>
      <c r="K17" s="100"/>
      <c r="L17" s="101"/>
    </row>
    <row r="18" spans="1:12" ht="13.5">
      <c r="A18" s="47"/>
      <c r="B18" s="23">
        <v>11</v>
      </c>
      <c r="C18" s="11">
        <f t="shared" si="2"/>
        <v>36961</v>
      </c>
      <c r="D18" s="4">
        <f t="shared" si="3"/>
        <v>20636</v>
      </c>
      <c r="E18" s="4">
        <f t="shared" si="4"/>
        <v>16325</v>
      </c>
      <c r="F18" s="11">
        <f t="shared" si="1"/>
        <v>9774886</v>
      </c>
      <c r="G18" s="116"/>
      <c r="H18" s="11">
        <f t="shared" si="0"/>
        <v>9774886</v>
      </c>
      <c r="I18" s="8"/>
      <c r="J18" s="100"/>
      <c r="K18" s="100"/>
      <c r="L18" s="101"/>
    </row>
    <row r="19" spans="1:12" ht="14.25" thickBot="1">
      <c r="A19" s="47"/>
      <c r="B19" s="24">
        <v>12</v>
      </c>
      <c r="C19" s="19">
        <f t="shared" si="2"/>
        <v>36961</v>
      </c>
      <c r="D19" s="16">
        <f t="shared" si="3"/>
        <v>20670</v>
      </c>
      <c r="E19" s="16">
        <f t="shared" si="4"/>
        <v>16291</v>
      </c>
      <c r="F19" s="19">
        <f t="shared" si="1"/>
        <v>9754216</v>
      </c>
      <c r="G19" s="114"/>
      <c r="H19" s="19">
        <f t="shared" si="0"/>
        <v>9754216</v>
      </c>
      <c r="I19" s="17"/>
      <c r="J19" s="106">
        <f>IF($H19&gt;30000000,ROUNDDOWN(30000000*1/100,0),ROUNDDOWN($H19*1/100,0))</f>
        <v>97542</v>
      </c>
      <c r="K19" s="9">
        <f>IF($H19&gt;30000000,ROUNDDOWN(30000000*1/100,0),ROUNDDOWN($H19*1/100,0))</f>
        <v>97542</v>
      </c>
      <c r="L19" s="10">
        <f>IF($H19&gt;30000000,ROUNDDOWN(30000000*1/100,0),ROUNDDOWN($H19*1/100,0))</f>
        <v>97542</v>
      </c>
    </row>
    <row r="20" spans="1:12" ht="13.5">
      <c r="A20" s="46">
        <v>2</v>
      </c>
      <c r="B20" s="25">
        <v>13</v>
      </c>
      <c r="C20" s="6">
        <f t="shared" si="2"/>
        <v>36961</v>
      </c>
      <c r="D20" s="6">
        <f t="shared" si="3"/>
        <v>20704</v>
      </c>
      <c r="E20" s="6">
        <f t="shared" si="4"/>
        <v>16257</v>
      </c>
      <c r="F20" s="6">
        <f t="shared" si="1"/>
        <v>9733512</v>
      </c>
      <c r="G20" s="115"/>
      <c r="H20" s="6">
        <f t="shared" si="0"/>
        <v>9733512</v>
      </c>
      <c r="I20" s="7">
        <f>IF(H19="","",ROUNDDOWN(H19/1000000*2830,0))</f>
        <v>27604</v>
      </c>
      <c r="J20" s="98"/>
      <c r="K20" s="98"/>
      <c r="L20" s="99"/>
    </row>
    <row r="21" spans="1:12" ht="13.5">
      <c r="A21" s="47"/>
      <c r="B21" s="23">
        <v>14</v>
      </c>
      <c r="C21" s="11">
        <f t="shared" si="2"/>
        <v>36961</v>
      </c>
      <c r="D21" s="4">
        <f t="shared" si="3"/>
        <v>20739</v>
      </c>
      <c r="E21" s="4">
        <f t="shared" si="4"/>
        <v>16222</v>
      </c>
      <c r="F21" s="11">
        <f t="shared" si="1"/>
        <v>9712773</v>
      </c>
      <c r="G21" s="116"/>
      <c r="H21" s="11">
        <f t="shared" si="0"/>
        <v>9712773</v>
      </c>
      <c r="I21" s="8"/>
      <c r="J21" s="100"/>
      <c r="K21" s="100"/>
      <c r="L21" s="101"/>
    </row>
    <row r="22" spans="1:12" ht="13.5">
      <c r="A22" s="47"/>
      <c r="B22" s="23">
        <v>15</v>
      </c>
      <c r="C22" s="11">
        <f t="shared" si="2"/>
        <v>36961</v>
      </c>
      <c r="D22" s="4">
        <f t="shared" si="3"/>
        <v>20774</v>
      </c>
      <c r="E22" s="4">
        <f t="shared" si="4"/>
        <v>16187</v>
      </c>
      <c r="F22" s="11">
        <f t="shared" si="1"/>
        <v>9691999</v>
      </c>
      <c r="G22" s="116"/>
      <c r="H22" s="11">
        <f t="shared" si="0"/>
        <v>9691999</v>
      </c>
      <c r="I22" s="8"/>
      <c r="J22" s="100"/>
      <c r="K22" s="100"/>
      <c r="L22" s="101"/>
    </row>
    <row r="23" spans="1:12" ht="13.5">
      <c r="A23" s="47"/>
      <c r="B23" s="23">
        <v>16</v>
      </c>
      <c r="C23" s="11">
        <f t="shared" si="2"/>
        <v>36961</v>
      </c>
      <c r="D23" s="4">
        <f t="shared" si="3"/>
        <v>20808</v>
      </c>
      <c r="E23" s="4">
        <f t="shared" si="4"/>
        <v>16153</v>
      </c>
      <c r="F23" s="11">
        <f t="shared" si="1"/>
        <v>9671191</v>
      </c>
      <c r="G23" s="116"/>
      <c r="H23" s="11">
        <f t="shared" si="0"/>
        <v>9671191</v>
      </c>
      <c r="I23" s="8"/>
      <c r="J23" s="100"/>
      <c r="K23" s="100"/>
      <c r="L23" s="101"/>
    </row>
    <row r="24" spans="1:12" ht="13.5">
      <c r="A24" s="47"/>
      <c r="B24" s="23">
        <v>17</v>
      </c>
      <c r="C24" s="11">
        <f t="shared" si="2"/>
        <v>36961</v>
      </c>
      <c r="D24" s="4">
        <f t="shared" si="3"/>
        <v>20843</v>
      </c>
      <c r="E24" s="4">
        <f t="shared" si="4"/>
        <v>16118</v>
      </c>
      <c r="F24" s="11">
        <f t="shared" si="1"/>
        <v>9650348</v>
      </c>
      <c r="G24" s="116"/>
      <c r="H24" s="11">
        <f t="shared" si="0"/>
        <v>9650348</v>
      </c>
      <c r="I24" s="8"/>
      <c r="J24" s="100"/>
      <c r="K24" s="100"/>
      <c r="L24" s="101"/>
    </row>
    <row r="25" spans="1:12" ht="13.5">
      <c r="A25" s="47"/>
      <c r="B25" s="23">
        <v>18</v>
      </c>
      <c r="C25" s="11">
        <f t="shared" si="2"/>
        <v>36961</v>
      </c>
      <c r="D25" s="4">
        <f t="shared" si="3"/>
        <v>20878</v>
      </c>
      <c r="E25" s="4">
        <f t="shared" si="4"/>
        <v>16083</v>
      </c>
      <c r="F25" s="11">
        <f t="shared" si="1"/>
        <v>9629470</v>
      </c>
      <c r="G25" s="116"/>
      <c r="H25" s="11">
        <f t="shared" si="0"/>
        <v>9629470</v>
      </c>
      <c r="I25" s="8"/>
      <c r="J25" s="100"/>
      <c r="K25" s="100"/>
      <c r="L25" s="101"/>
    </row>
    <row r="26" spans="1:12" ht="13.5">
      <c r="A26" s="47"/>
      <c r="B26" s="23">
        <v>19</v>
      </c>
      <c r="C26" s="11">
        <f t="shared" si="2"/>
        <v>36961</v>
      </c>
      <c r="D26" s="4">
        <f t="shared" si="3"/>
        <v>20912</v>
      </c>
      <c r="E26" s="4">
        <f t="shared" si="4"/>
        <v>16049</v>
      </c>
      <c r="F26" s="11">
        <f t="shared" si="1"/>
        <v>9608558</v>
      </c>
      <c r="G26" s="116"/>
      <c r="H26" s="11">
        <f t="shared" si="0"/>
        <v>9608558</v>
      </c>
      <c r="I26" s="8"/>
      <c r="J26" s="100"/>
      <c r="K26" s="100"/>
      <c r="L26" s="101"/>
    </row>
    <row r="27" spans="1:12" ht="13.5">
      <c r="A27" s="47"/>
      <c r="B27" s="23">
        <v>20</v>
      </c>
      <c r="C27" s="11">
        <f t="shared" si="2"/>
        <v>36961</v>
      </c>
      <c r="D27" s="4">
        <f t="shared" si="3"/>
        <v>20947</v>
      </c>
      <c r="E27" s="4">
        <f t="shared" si="4"/>
        <v>16014</v>
      </c>
      <c r="F27" s="11">
        <f t="shared" si="1"/>
        <v>9587611</v>
      </c>
      <c r="G27" s="116"/>
      <c r="H27" s="11">
        <f t="shared" si="0"/>
        <v>9587611</v>
      </c>
      <c r="I27" s="8"/>
      <c r="J27" s="100"/>
      <c r="K27" s="100"/>
      <c r="L27" s="101"/>
    </row>
    <row r="28" spans="1:12" ht="13.5">
      <c r="A28" s="47"/>
      <c r="B28" s="23">
        <v>21</v>
      </c>
      <c r="C28" s="11">
        <f t="shared" si="2"/>
        <v>36961</v>
      </c>
      <c r="D28" s="4">
        <f t="shared" si="3"/>
        <v>20982</v>
      </c>
      <c r="E28" s="4">
        <f t="shared" si="4"/>
        <v>15979</v>
      </c>
      <c r="F28" s="11">
        <f t="shared" si="1"/>
        <v>9566629</v>
      </c>
      <c r="G28" s="116"/>
      <c r="H28" s="11">
        <f t="shared" si="0"/>
        <v>9566629</v>
      </c>
      <c r="I28" s="8"/>
      <c r="J28" s="100"/>
      <c r="K28" s="100"/>
      <c r="L28" s="101"/>
    </row>
    <row r="29" spans="1:12" ht="13.5">
      <c r="A29" s="47"/>
      <c r="B29" s="23">
        <v>22</v>
      </c>
      <c r="C29" s="11">
        <f t="shared" si="2"/>
        <v>36961</v>
      </c>
      <c r="D29" s="4">
        <f t="shared" si="3"/>
        <v>21017</v>
      </c>
      <c r="E29" s="4">
        <f t="shared" si="4"/>
        <v>15944</v>
      </c>
      <c r="F29" s="11">
        <f t="shared" si="1"/>
        <v>9545612</v>
      </c>
      <c r="G29" s="116"/>
      <c r="H29" s="11">
        <f t="shared" si="0"/>
        <v>9545612</v>
      </c>
      <c r="I29" s="8"/>
      <c r="J29" s="100"/>
      <c r="K29" s="100"/>
      <c r="L29" s="101"/>
    </row>
    <row r="30" spans="1:12" ht="13.5">
      <c r="A30" s="47"/>
      <c r="B30" s="23">
        <v>23</v>
      </c>
      <c r="C30" s="11">
        <f t="shared" si="2"/>
        <v>36961</v>
      </c>
      <c r="D30" s="4">
        <f t="shared" si="3"/>
        <v>21052</v>
      </c>
      <c r="E30" s="4">
        <f t="shared" si="4"/>
        <v>15909</v>
      </c>
      <c r="F30" s="11">
        <f t="shared" si="1"/>
        <v>9524560</v>
      </c>
      <c r="G30" s="116"/>
      <c r="H30" s="11">
        <f t="shared" si="0"/>
        <v>9524560</v>
      </c>
      <c r="I30" s="8"/>
      <c r="J30" s="100"/>
      <c r="K30" s="100"/>
      <c r="L30" s="101"/>
    </row>
    <row r="31" spans="1:12" ht="14.25" thickBot="1">
      <c r="A31" s="48"/>
      <c r="B31" s="26">
        <v>24</v>
      </c>
      <c r="C31" s="20">
        <f t="shared" si="2"/>
        <v>36961</v>
      </c>
      <c r="D31" s="9">
        <f t="shared" si="3"/>
        <v>21087</v>
      </c>
      <c r="E31" s="9">
        <f t="shared" si="4"/>
        <v>15874</v>
      </c>
      <c r="F31" s="20">
        <f t="shared" si="1"/>
        <v>9503473</v>
      </c>
      <c r="G31" s="117"/>
      <c r="H31" s="20">
        <f t="shared" si="0"/>
        <v>9503473</v>
      </c>
      <c r="I31" s="10"/>
      <c r="J31" s="106">
        <f>IF($H31&gt;30000000,ROUNDDOWN(30000000*1/100,0),ROUNDDOWN($H31*1/100,0))</f>
        <v>95034</v>
      </c>
      <c r="K31" s="9">
        <f>IF($H31&gt;30000000,ROUNDDOWN(30000000*1/100,0),ROUNDDOWN($H31*1/100,0))</f>
        <v>95034</v>
      </c>
      <c r="L31" s="10">
        <f>IF($H31&gt;30000000,ROUNDDOWN(30000000*1/100,0),ROUNDDOWN($H31*1/100,0))</f>
        <v>95034</v>
      </c>
    </row>
    <row r="32" spans="1:12" ht="13.5">
      <c r="A32" s="47">
        <v>3</v>
      </c>
      <c r="B32" s="22">
        <v>25</v>
      </c>
      <c r="C32" s="11">
        <f t="shared" si="2"/>
        <v>36961</v>
      </c>
      <c r="D32" s="11">
        <f t="shared" si="3"/>
        <v>21122</v>
      </c>
      <c r="E32" s="11">
        <f t="shared" si="4"/>
        <v>15839</v>
      </c>
      <c r="F32" s="11">
        <f t="shared" si="1"/>
        <v>9482351</v>
      </c>
      <c r="G32" s="118"/>
      <c r="H32" s="11">
        <f t="shared" si="0"/>
        <v>9482351</v>
      </c>
      <c r="I32" s="12">
        <f>IF(H31="","",ROUNDDOWN(H31/1000000*2830,0))</f>
        <v>26894</v>
      </c>
      <c r="J32" s="98"/>
      <c r="K32" s="98"/>
      <c r="L32" s="99"/>
    </row>
    <row r="33" spans="1:12" ht="13.5">
      <c r="A33" s="47"/>
      <c r="B33" s="23">
        <v>26</v>
      </c>
      <c r="C33" s="11">
        <f t="shared" si="2"/>
        <v>36961</v>
      </c>
      <c r="D33" s="4">
        <f t="shared" si="3"/>
        <v>21158</v>
      </c>
      <c r="E33" s="4">
        <f t="shared" si="4"/>
        <v>15803</v>
      </c>
      <c r="F33" s="11">
        <f t="shared" si="1"/>
        <v>9461193</v>
      </c>
      <c r="G33" s="116"/>
      <c r="H33" s="11">
        <f t="shared" si="0"/>
        <v>9461193</v>
      </c>
      <c r="I33" s="8"/>
      <c r="J33" s="100"/>
      <c r="K33" s="100"/>
      <c r="L33" s="101"/>
    </row>
    <row r="34" spans="1:12" ht="13.5">
      <c r="A34" s="47"/>
      <c r="B34" s="23">
        <v>27</v>
      </c>
      <c r="C34" s="11">
        <f t="shared" si="2"/>
        <v>36961</v>
      </c>
      <c r="D34" s="4">
        <f t="shared" si="3"/>
        <v>21193</v>
      </c>
      <c r="E34" s="4">
        <f t="shared" si="4"/>
        <v>15768</v>
      </c>
      <c r="F34" s="11">
        <f t="shared" si="1"/>
        <v>9440000</v>
      </c>
      <c r="G34" s="116"/>
      <c r="H34" s="11">
        <f t="shared" si="0"/>
        <v>9440000</v>
      </c>
      <c r="I34" s="8"/>
      <c r="J34" s="100"/>
      <c r="K34" s="100"/>
      <c r="L34" s="101"/>
    </row>
    <row r="35" spans="1:12" ht="13.5">
      <c r="A35" s="47"/>
      <c r="B35" s="23">
        <v>28</v>
      </c>
      <c r="C35" s="11">
        <f t="shared" si="2"/>
        <v>36961</v>
      </c>
      <c r="D35" s="4">
        <f t="shared" si="3"/>
        <v>21228</v>
      </c>
      <c r="E35" s="4">
        <f t="shared" si="4"/>
        <v>15733</v>
      </c>
      <c r="F35" s="11">
        <f t="shared" si="1"/>
        <v>9418772</v>
      </c>
      <c r="G35" s="116"/>
      <c r="H35" s="11">
        <f t="shared" si="0"/>
        <v>9418772</v>
      </c>
      <c r="I35" s="8"/>
      <c r="J35" s="100"/>
      <c r="K35" s="100"/>
      <c r="L35" s="101"/>
    </row>
    <row r="36" spans="1:12" ht="13.5">
      <c r="A36" s="47"/>
      <c r="B36" s="23">
        <v>29</v>
      </c>
      <c r="C36" s="11">
        <f t="shared" si="2"/>
        <v>36961</v>
      </c>
      <c r="D36" s="4">
        <f t="shared" si="3"/>
        <v>21264</v>
      </c>
      <c r="E36" s="4">
        <f t="shared" si="4"/>
        <v>15697</v>
      </c>
      <c r="F36" s="11">
        <f t="shared" si="1"/>
        <v>9397508</v>
      </c>
      <c r="G36" s="116"/>
      <c r="H36" s="11">
        <f t="shared" si="0"/>
        <v>9397508</v>
      </c>
      <c r="I36" s="8"/>
      <c r="J36" s="100"/>
      <c r="K36" s="100"/>
      <c r="L36" s="101"/>
    </row>
    <row r="37" spans="1:12" ht="13.5">
      <c r="A37" s="47"/>
      <c r="B37" s="23">
        <v>30</v>
      </c>
      <c r="C37" s="11">
        <f t="shared" si="2"/>
        <v>36961</v>
      </c>
      <c r="D37" s="4">
        <f t="shared" si="3"/>
        <v>21299</v>
      </c>
      <c r="E37" s="4">
        <f t="shared" si="4"/>
        <v>15662</v>
      </c>
      <c r="F37" s="11">
        <f t="shared" si="1"/>
        <v>9376209</v>
      </c>
      <c r="G37" s="116"/>
      <c r="H37" s="11">
        <f t="shared" si="0"/>
        <v>9376209</v>
      </c>
      <c r="I37" s="8"/>
      <c r="J37" s="100"/>
      <c r="K37" s="100"/>
      <c r="L37" s="101"/>
    </row>
    <row r="38" spans="1:12" ht="13.5">
      <c r="A38" s="47"/>
      <c r="B38" s="23">
        <v>31</v>
      </c>
      <c r="C38" s="11">
        <f t="shared" si="2"/>
        <v>36961</v>
      </c>
      <c r="D38" s="4">
        <f t="shared" si="3"/>
        <v>21334</v>
      </c>
      <c r="E38" s="4">
        <f t="shared" si="4"/>
        <v>15627</v>
      </c>
      <c r="F38" s="11">
        <f t="shared" si="1"/>
        <v>9354875</v>
      </c>
      <c r="G38" s="116"/>
      <c r="H38" s="11">
        <f t="shared" si="0"/>
        <v>9354875</v>
      </c>
      <c r="I38" s="8"/>
      <c r="J38" s="100"/>
      <c r="K38" s="100"/>
      <c r="L38" s="101"/>
    </row>
    <row r="39" spans="1:12" ht="13.5">
      <c r="A39" s="47"/>
      <c r="B39" s="23">
        <v>32</v>
      </c>
      <c r="C39" s="11">
        <f t="shared" si="2"/>
        <v>36961</v>
      </c>
      <c r="D39" s="4">
        <f t="shared" si="3"/>
        <v>21370</v>
      </c>
      <c r="E39" s="4">
        <f t="shared" si="4"/>
        <v>15591</v>
      </c>
      <c r="F39" s="11">
        <f t="shared" si="1"/>
        <v>9333505</v>
      </c>
      <c r="G39" s="116"/>
      <c r="H39" s="11">
        <f t="shared" si="0"/>
        <v>9333505</v>
      </c>
      <c r="I39" s="8"/>
      <c r="J39" s="100"/>
      <c r="K39" s="100"/>
      <c r="L39" s="101"/>
    </row>
    <row r="40" spans="1:12" ht="13.5">
      <c r="A40" s="47"/>
      <c r="B40" s="23">
        <v>33</v>
      </c>
      <c r="C40" s="11">
        <f t="shared" si="2"/>
        <v>36961</v>
      </c>
      <c r="D40" s="4">
        <f t="shared" si="3"/>
        <v>21406</v>
      </c>
      <c r="E40" s="4">
        <f t="shared" si="4"/>
        <v>15555</v>
      </c>
      <c r="F40" s="11">
        <f t="shared" si="1"/>
        <v>9312099</v>
      </c>
      <c r="G40" s="116"/>
      <c r="H40" s="11">
        <f t="shared" si="0"/>
        <v>9312099</v>
      </c>
      <c r="I40" s="8"/>
      <c r="J40" s="100"/>
      <c r="K40" s="100"/>
      <c r="L40" s="101"/>
    </row>
    <row r="41" spans="1:12" ht="13.5">
      <c r="A41" s="47"/>
      <c r="B41" s="23">
        <v>34</v>
      </c>
      <c r="C41" s="11">
        <f t="shared" si="2"/>
        <v>36961</v>
      </c>
      <c r="D41" s="4">
        <f t="shared" si="3"/>
        <v>21441</v>
      </c>
      <c r="E41" s="4">
        <f t="shared" si="4"/>
        <v>15520</v>
      </c>
      <c r="F41" s="11">
        <f t="shared" si="1"/>
        <v>9290658</v>
      </c>
      <c r="G41" s="116"/>
      <c r="H41" s="11">
        <f t="shared" si="0"/>
        <v>9290658</v>
      </c>
      <c r="I41" s="8"/>
      <c r="J41" s="100"/>
      <c r="K41" s="100"/>
      <c r="L41" s="101"/>
    </row>
    <row r="42" spans="1:12" ht="13.5">
      <c r="A42" s="47"/>
      <c r="B42" s="23">
        <v>35</v>
      </c>
      <c r="C42" s="11">
        <f t="shared" si="2"/>
        <v>36961</v>
      </c>
      <c r="D42" s="4">
        <f t="shared" si="3"/>
        <v>21477</v>
      </c>
      <c r="E42" s="4">
        <f t="shared" si="4"/>
        <v>15484</v>
      </c>
      <c r="F42" s="11">
        <f t="shared" si="1"/>
        <v>9269181</v>
      </c>
      <c r="G42" s="116"/>
      <c r="H42" s="11">
        <f t="shared" si="0"/>
        <v>9269181</v>
      </c>
      <c r="I42" s="8"/>
      <c r="J42" s="100"/>
      <c r="K42" s="100"/>
      <c r="L42" s="101"/>
    </row>
    <row r="43" spans="1:12" ht="14.25" thickBot="1">
      <c r="A43" s="47"/>
      <c r="B43" s="24">
        <v>36</v>
      </c>
      <c r="C43" s="19">
        <f t="shared" si="2"/>
        <v>36961</v>
      </c>
      <c r="D43" s="16">
        <f t="shared" si="3"/>
        <v>21513</v>
      </c>
      <c r="E43" s="16">
        <f t="shared" si="4"/>
        <v>15448</v>
      </c>
      <c r="F43" s="19">
        <f t="shared" si="1"/>
        <v>9247668</v>
      </c>
      <c r="G43" s="114"/>
      <c r="H43" s="19">
        <f t="shared" si="0"/>
        <v>9247668</v>
      </c>
      <c r="I43" s="17"/>
      <c r="J43" s="16">
        <f>IF(H43&gt;30000000,ROUNDDOWN(30000000*1/100,0),ROUNDDOWN(H43*1/100,0))</f>
        <v>92476</v>
      </c>
      <c r="K43" s="16">
        <f>IF(I43&gt;30000000,ROUNDDOWN(30000000*1/100,0),ROUNDDOWN(H43*1/100,0))</f>
        <v>92476</v>
      </c>
      <c r="L43" s="16">
        <f>IF(H43&gt;30000000,ROUNDDOWN(30000000*1/100,0),ROUNDDOWN(H43*1/100,0))</f>
        <v>92476</v>
      </c>
    </row>
    <row r="44" spans="1:12" ht="13.5">
      <c r="A44" s="46">
        <v>4</v>
      </c>
      <c r="B44" s="25">
        <v>37</v>
      </c>
      <c r="C44" s="6">
        <f t="shared" si="2"/>
        <v>36961</v>
      </c>
      <c r="D44" s="6">
        <f t="shared" si="3"/>
        <v>21549</v>
      </c>
      <c r="E44" s="6">
        <f t="shared" si="4"/>
        <v>15412</v>
      </c>
      <c r="F44" s="6">
        <f t="shared" si="1"/>
        <v>9226119</v>
      </c>
      <c r="G44" s="115"/>
      <c r="H44" s="6">
        <f t="shared" si="0"/>
        <v>9226119</v>
      </c>
      <c r="I44" s="7">
        <f>IF(H43="","",ROUNDDOWN(H43/1000000*2830,0))</f>
        <v>26170</v>
      </c>
      <c r="J44" s="102"/>
      <c r="K44" s="103"/>
      <c r="L44" s="104"/>
    </row>
    <row r="45" spans="1:12" ht="13.5">
      <c r="A45" s="47"/>
      <c r="B45" s="23">
        <v>38</v>
      </c>
      <c r="C45" s="11">
        <f t="shared" si="2"/>
        <v>36961</v>
      </c>
      <c r="D45" s="4">
        <f t="shared" si="3"/>
        <v>21585</v>
      </c>
      <c r="E45" s="4">
        <f t="shared" si="4"/>
        <v>15376</v>
      </c>
      <c r="F45" s="11">
        <f t="shared" si="1"/>
        <v>9204534</v>
      </c>
      <c r="G45" s="116"/>
      <c r="H45" s="11">
        <f t="shared" si="0"/>
        <v>9204534</v>
      </c>
      <c r="I45" s="8"/>
      <c r="J45" s="105"/>
      <c r="K45" s="100"/>
      <c r="L45" s="101"/>
    </row>
    <row r="46" spans="1:12" ht="13.5">
      <c r="A46" s="47"/>
      <c r="B46" s="23">
        <v>39</v>
      </c>
      <c r="C46" s="11">
        <f t="shared" si="2"/>
        <v>36961</v>
      </c>
      <c r="D46" s="4">
        <f t="shared" si="3"/>
        <v>21621</v>
      </c>
      <c r="E46" s="4">
        <f t="shared" si="4"/>
        <v>15340</v>
      </c>
      <c r="F46" s="11">
        <f t="shared" si="1"/>
        <v>9182913</v>
      </c>
      <c r="G46" s="116"/>
      <c r="H46" s="11">
        <f t="shared" si="0"/>
        <v>9182913</v>
      </c>
      <c r="I46" s="8"/>
      <c r="J46" s="105"/>
      <c r="K46" s="100"/>
      <c r="L46" s="101"/>
    </row>
    <row r="47" spans="1:12" ht="13.5">
      <c r="A47" s="47"/>
      <c r="B47" s="23">
        <v>40</v>
      </c>
      <c r="C47" s="11">
        <f t="shared" si="2"/>
        <v>36961</v>
      </c>
      <c r="D47" s="4">
        <f t="shared" si="3"/>
        <v>21657</v>
      </c>
      <c r="E47" s="4">
        <f t="shared" si="4"/>
        <v>15304</v>
      </c>
      <c r="F47" s="11">
        <f t="shared" si="1"/>
        <v>9161256</v>
      </c>
      <c r="G47" s="116"/>
      <c r="H47" s="11">
        <f t="shared" si="0"/>
        <v>9161256</v>
      </c>
      <c r="I47" s="8"/>
      <c r="J47" s="105"/>
      <c r="K47" s="100"/>
      <c r="L47" s="101"/>
    </row>
    <row r="48" spans="1:12" ht="13.5">
      <c r="A48" s="47"/>
      <c r="B48" s="23">
        <v>41</v>
      </c>
      <c r="C48" s="11">
        <f t="shared" si="2"/>
        <v>36961</v>
      </c>
      <c r="D48" s="4">
        <f t="shared" si="3"/>
        <v>21693</v>
      </c>
      <c r="E48" s="4">
        <f t="shared" si="4"/>
        <v>15268</v>
      </c>
      <c r="F48" s="11">
        <f t="shared" si="1"/>
        <v>9139563</v>
      </c>
      <c r="G48" s="116"/>
      <c r="H48" s="11">
        <f t="shared" si="0"/>
        <v>9139563</v>
      </c>
      <c r="I48" s="8"/>
      <c r="J48" s="105"/>
      <c r="K48" s="100"/>
      <c r="L48" s="101"/>
    </row>
    <row r="49" spans="1:12" ht="13.5">
      <c r="A49" s="47"/>
      <c r="B49" s="23">
        <v>42</v>
      </c>
      <c r="C49" s="11">
        <f t="shared" si="2"/>
        <v>36961</v>
      </c>
      <c r="D49" s="4">
        <f t="shared" si="3"/>
        <v>21729</v>
      </c>
      <c r="E49" s="4">
        <f t="shared" si="4"/>
        <v>15232</v>
      </c>
      <c r="F49" s="11">
        <f t="shared" si="1"/>
        <v>9117834</v>
      </c>
      <c r="G49" s="116"/>
      <c r="H49" s="11">
        <f t="shared" si="0"/>
        <v>9117834</v>
      </c>
      <c r="I49" s="8"/>
      <c r="J49" s="105"/>
      <c r="K49" s="100"/>
      <c r="L49" s="101"/>
    </row>
    <row r="50" spans="1:12" ht="13.5">
      <c r="A50" s="47"/>
      <c r="B50" s="23">
        <v>43</v>
      </c>
      <c r="C50" s="11">
        <f t="shared" si="2"/>
        <v>36961</v>
      </c>
      <c r="D50" s="4">
        <f t="shared" si="3"/>
        <v>21765</v>
      </c>
      <c r="E50" s="4">
        <f t="shared" si="4"/>
        <v>15196</v>
      </c>
      <c r="F50" s="11">
        <f t="shared" si="1"/>
        <v>9096069</v>
      </c>
      <c r="G50" s="116"/>
      <c r="H50" s="11">
        <f t="shared" si="0"/>
        <v>9096069</v>
      </c>
      <c r="I50" s="8"/>
      <c r="J50" s="105"/>
      <c r="K50" s="100"/>
      <c r="L50" s="101"/>
    </row>
    <row r="51" spans="1:12" ht="13.5">
      <c r="A51" s="47"/>
      <c r="B51" s="23">
        <v>44</v>
      </c>
      <c r="C51" s="11">
        <f t="shared" si="2"/>
        <v>36961</v>
      </c>
      <c r="D51" s="4">
        <f t="shared" si="3"/>
        <v>21801</v>
      </c>
      <c r="E51" s="4">
        <f t="shared" si="4"/>
        <v>15160</v>
      </c>
      <c r="F51" s="11">
        <f t="shared" si="1"/>
        <v>9074268</v>
      </c>
      <c r="G51" s="116"/>
      <c r="H51" s="11">
        <f t="shared" si="0"/>
        <v>9074268</v>
      </c>
      <c r="I51" s="8"/>
      <c r="J51" s="105"/>
      <c r="K51" s="100"/>
      <c r="L51" s="101"/>
    </row>
    <row r="52" spans="1:12" ht="13.5">
      <c r="A52" s="47"/>
      <c r="B52" s="23">
        <v>45</v>
      </c>
      <c r="C52" s="11">
        <f t="shared" si="2"/>
        <v>36961</v>
      </c>
      <c r="D52" s="4">
        <f t="shared" si="3"/>
        <v>21838</v>
      </c>
      <c r="E52" s="4">
        <f t="shared" si="4"/>
        <v>15123</v>
      </c>
      <c r="F52" s="11">
        <f t="shared" si="1"/>
        <v>9052430</v>
      </c>
      <c r="G52" s="116"/>
      <c r="H52" s="11">
        <f t="shared" si="0"/>
        <v>9052430</v>
      </c>
      <c r="I52" s="8"/>
      <c r="J52" s="105"/>
      <c r="K52" s="100"/>
      <c r="L52" s="101"/>
    </row>
    <row r="53" spans="1:12" ht="13.5">
      <c r="A53" s="47"/>
      <c r="B53" s="23">
        <v>46</v>
      </c>
      <c r="C53" s="11">
        <f t="shared" si="2"/>
        <v>36961</v>
      </c>
      <c r="D53" s="4">
        <f t="shared" si="3"/>
        <v>21874</v>
      </c>
      <c r="E53" s="4">
        <f t="shared" si="4"/>
        <v>15087</v>
      </c>
      <c r="F53" s="11">
        <f t="shared" si="1"/>
        <v>9030556</v>
      </c>
      <c r="G53" s="116"/>
      <c r="H53" s="11">
        <f t="shared" si="0"/>
        <v>9030556</v>
      </c>
      <c r="I53" s="8"/>
      <c r="J53" s="105"/>
      <c r="K53" s="100"/>
      <c r="L53" s="101"/>
    </row>
    <row r="54" spans="1:12" ht="13.5">
      <c r="A54" s="47"/>
      <c r="B54" s="23">
        <v>47</v>
      </c>
      <c r="C54" s="11">
        <f t="shared" si="2"/>
        <v>36961</v>
      </c>
      <c r="D54" s="4">
        <f t="shared" si="3"/>
        <v>21911</v>
      </c>
      <c r="E54" s="4">
        <f t="shared" si="4"/>
        <v>15050</v>
      </c>
      <c r="F54" s="11">
        <f t="shared" si="1"/>
        <v>9008645</v>
      </c>
      <c r="G54" s="116"/>
      <c r="H54" s="11">
        <f t="shared" si="0"/>
        <v>9008645</v>
      </c>
      <c r="I54" s="8"/>
      <c r="J54" s="105"/>
      <c r="K54" s="100"/>
      <c r="L54" s="101"/>
    </row>
    <row r="55" spans="1:12" ht="14.25" thickBot="1">
      <c r="A55" s="48"/>
      <c r="B55" s="26">
        <v>48</v>
      </c>
      <c r="C55" s="20">
        <f t="shared" si="2"/>
        <v>36961</v>
      </c>
      <c r="D55" s="9">
        <f t="shared" si="3"/>
        <v>21947</v>
      </c>
      <c r="E55" s="9">
        <f t="shared" si="4"/>
        <v>15014</v>
      </c>
      <c r="F55" s="20">
        <f t="shared" si="1"/>
        <v>8986698</v>
      </c>
      <c r="G55" s="117"/>
      <c r="H55" s="20">
        <f t="shared" si="0"/>
        <v>8986698</v>
      </c>
      <c r="I55" s="10"/>
      <c r="J55" s="106">
        <f>IF(H55&gt;30000000,ROUNDDOWN(30000000*1/100,0),ROUNDDOWN(H55*1/100,0))</f>
        <v>89866</v>
      </c>
      <c r="K55" s="9">
        <f>IF(H55&gt;25000000,ROUNDDOWN(25000000*1/100,0),ROUNDDOWN(H55*1/100,0))</f>
        <v>89866</v>
      </c>
      <c r="L55" s="10">
        <f>IF(H55&gt;20000000,ROUNDDOWN(20000000*1/100,0),ROUNDDOWN(H55*1/100,0))</f>
        <v>89866</v>
      </c>
    </row>
    <row r="56" spans="1:12" ht="13.5">
      <c r="A56" s="47">
        <v>5</v>
      </c>
      <c r="B56" s="22">
        <v>49</v>
      </c>
      <c r="C56" s="11">
        <f t="shared" si="2"/>
        <v>36961</v>
      </c>
      <c r="D56" s="11">
        <f t="shared" si="3"/>
        <v>21984</v>
      </c>
      <c r="E56" s="11">
        <f t="shared" si="4"/>
        <v>14977</v>
      </c>
      <c r="F56" s="11">
        <f t="shared" si="1"/>
        <v>8964714</v>
      </c>
      <c r="G56" s="118"/>
      <c r="H56" s="11">
        <f t="shared" si="0"/>
        <v>8964714</v>
      </c>
      <c r="I56" s="12">
        <f>IF(H55="","",ROUNDDOWN(H55/1000000*2830,0))</f>
        <v>25432</v>
      </c>
      <c r="J56" s="98"/>
      <c r="K56" s="98"/>
      <c r="L56" s="99"/>
    </row>
    <row r="57" spans="1:12" ht="13.5">
      <c r="A57" s="47"/>
      <c r="B57" s="23">
        <v>50</v>
      </c>
      <c r="C57" s="11">
        <f t="shared" si="2"/>
        <v>36961</v>
      </c>
      <c r="D57" s="4">
        <f t="shared" si="3"/>
        <v>22020</v>
      </c>
      <c r="E57" s="4">
        <f t="shared" si="4"/>
        <v>14941</v>
      </c>
      <c r="F57" s="11">
        <f t="shared" si="1"/>
        <v>8942694</v>
      </c>
      <c r="G57" s="116"/>
      <c r="H57" s="11">
        <f t="shared" si="0"/>
        <v>8942694</v>
      </c>
      <c r="I57" s="8"/>
      <c r="J57" s="100"/>
      <c r="K57" s="100"/>
      <c r="L57" s="101"/>
    </row>
    <row r="58" spans="1:12" ht="13.5">
      <c r="A58" s="47"/>
      <c r="B58" s="23">
        <v>51</v>
      </c>
      <c r="C58" s="11">
        <f t="shared" si="2"/>
        <v>36961</v>
      </c>
      <c r="D58" s="4">
        <f t="shared" si="3"/>
        <v>22057</v>
      </c>
      <c r="E58" s="4">
        <f t="shared" si="4"/>
        <v>14904</v>
      </c>
      <c r="F58" s="11">
        <f t="shared" si="1"/>
        <v>8920637</v>
      </c>
      <c r="G58" s="116"/>
      <c r="H58" s="11">
        <f t="shared" si="0"/>
        <v>8920637</v>
      </c>
      <c r="I58" s="8"/>
      <c r="J58" s="100"/>
      <c r="K58" s="100"/>
      <c r="L58" s="101"/>
    </row>
    <row r="59" spans="1:12" ht="13.5">
      <c r="A59" s="47"/>
      <c r="B59" s="23">
        <v>52</v>
      </c>
      <c r="C59" s="11">
        <f t="shared" si="2"/>
        <v>36961</v>
      </c>
      <c r="D59" s="4">
        <f t="shared" si="3"/>
        <v>22094</v>
      </c>
      <c r="E59" s="4">
        <f t="shared" si="4"/>
        <v>14867</v>
      </c>
      <c r="F59" s="11">
        <f t="shared" si="1"/>
        <v>8898543</v>
      </c>
      <c r="G59" s="116"/>
      <c r="H59" s="11">
        <f t="shared" si="0"/>
        <v>8898543</v>
      </c>
      <c r="I59" s="8"/>
      <c r="J59" s="100"/>
      <c r="K59" s="100"/>
      <c r="L59" s="101"/>
    </row>
    <row r="60" spans="1:12" ht="13.5">
      <c r="A60" s="47"/>
      <c r="B60" s="23">
        <v>53</v>
      </c>
      <c r="C60" s="11">
        <f t="shared" si="2"/>
        <v>36961</v>
      </c>
      <c r="D60" s="4">
        <f t="shared" si="3"/>
        <v>22131</v>
      </c>
      <c r="E60" s="4">
        <f t="shared" si="4"/>
        <v>14830</v>
      </c>
      <c r="F60" s="11">
        <f t="shared" si="1"/>
        <v>8876412</v>
      </c>
      <c r="G60" s="116"/>
      <c r="H60" s="11">
        <f t="shared" si="0"/>
        <v>8876412</v>
      </c>
      <c r="I60" s="8"/>
      <c r="J60" s="100"/>
      <c r="K60" s="100"/>
      <c r="L60" s="101"/>
    </row>
    <row r="61" spans="1:12" ht="13.5">
      <c r="A61" s="47"/>
      <c r="B61" s="23">
        <v>54</v>
      </c>
      <c r="C61" s="11">
        <f t="shared" si="2"/>
        <v>36961</v>
      </c>
      <c r="D61" s="4">
        <f t="shared" si="3"/>
        <v>22167</v>
      </c>
      <c r="E61" s="4">
        <f t="shared" si="4"/>
        <v>14794</v>
      </c>
      <c r="F61" s="11">
        <f t="shared" si="1"/>
        <v>8854245</v>
      </c>
      <c r="G61" s="116"/>
      <c r="H61" s="11">
        <f t="shared" si="0"/>
        <v>8854245</v>
      </c>
      <c r="I61" s="8"/>
      <c r="J61" s="100"/>
      <c r="K61" s="100"/>
      <c r="L61" s="101"/>
    </row>
    <row r="62" spans="1:12" ht="13.5">
      <c r="A62" s="47"/>
      <c r="B62" s="23">
        <v>55</v>
      </c>
      <c r="C62" s="11">
        <f t="shared" si="2"/>
        <v>36961</v>
      </c>
      <c r="D62" s="4">
        <f t="shared" si="3"/>
        <v>22204</v>
      </c>
      <c r="E62" s="4">
        <f t="shared" si="4"/>
        <v>14757</v>
      </c>
      <c r="F62" s="11">
        <f t="shared" si="1"/>
        <v>8832041</v>
      </c>
      <c r="G62" s="116"/>
      <c r="H62" s="11">
        <f t="shared" si="0"/>
        <v>8832041</v>
      </c>
      <c r="I62" s="8"/>
      <c r="J62" s="100"/>
      <c r="K62" s="100"/>
      <c r="L62" s="101"/>
    </row>
    <row r="63" spans="1:12" ht="13.5">
      <c r="A63" s="47"/>
      <c r="B63" s="23">
        <v>56</v>
      </c>
      <c r="C63" s="11">
        <f t="shared" si="2"/>
        <v>36961</v>
      </c>
      <c r="D63" s="4">
        <f t="shared" si="3"/>
        <v>22241</v>
      </c>
      <c r="E63" s="4">
        <f t="shared" si="4"/>
        <v>14720</v>
      </c>
      <c r="F63" s="11">
        <f t="shared" si="1"/>
        <v>8809800</v>
      </c>
      <c r="G63" s="116"/>
      <c r="H63" s="11">
        <f t="shared" si="0"/>
        <v>8809800</v>
      </c>
      <c r="I63" s="8"/>
      <c r="J63" s="100"/>
      <c r="K63" s="100"/>
      <c r="L63" s="101"/>
    </row>
    <row r="64" spans="1:12" ht="13.5">
      <c r="A64" s="47"/>
      <c r="B64" s="23">
        <v>57</v>
      </c>
      <c r="C64" s="11">
        <f t="shared" si="2"/>
        <v>36961</v>
      </c>
      <c r="D64" s="4">
        <f t="shared" si="3"/>
        <v>22278</v>
      </c>
      <c r="E64" s="4">
        <f t="shared" si="4"/>
        <v>14683</v>
      </c>
      <c r="F64" s="11">
        <f t="shared" si="1"/>
        <v>8787522</v>
      </c>
      <c r="G64" s="116"/>
      <c r="H64" s="11">
        <f t="shared" si="0"/>
        <v>8787522</v>
      </c>
      <c r="I64" s="8"/>
      <c r="J64" s="100"/>
      <c r="K64" s="100"/>
      <c r="L64" s="101"/>
    </row>
    <row r="65" spans="1:12" ht="13.5">
      <c r="A65" s="47"/>
      <c r="B65" s="23">
        <v>58</v>
      </c>
      <c r="C65" s="11">
        <f t="shared" si="2"/>
        <v>36961</v>
      </c>
      <c r="D65" s="4">
        <f t="shared" si="3"/>
        <v>22316</v>
      </c>
      <c r="E65" s="4">
        <f t="shared" si="4"/>
        <v>14645</v>
      </c>
      <c r="F65" s="11">
        <f t="shared" si="1"/>
        <v>8765206</v>
      </c>
      <c r="G65" s="116"/>
      <c r="H65" s="11">
        <f t="shared" si="0"/>
        <v>8765206</v>
      </c>
      <c r="I65" s="8"/>
      <c r="J65" s="100"/>
      <c r="K65" s="100"/>
      <c r="L65" s="101"/>
    </row>
    <row r="66" spans="1:12" ht="13.5">
      <c r="A66" s="47"/>
      <c r="B66" s="23">
        <v>59</v>
      </c>
      <c r="C66" s="11">
        <f t="shared" si="2"/>
        <v>36961</v>
      </c>
      <c r="D66" s="4">
        <f t="shared" si="3"/>
        <v>22353</v>
      </c>
      <c r="E66" s="4">
        <f t="shared" si="4"/>
        <v>14608</v>
      </c>
      <c r="F66" s="11">
        <f t="shared" si="1"/>
        <v>8742853</v>
      </c>
      <c r="G66" s="116"/>
      <c r="H66" s="11">
        <f t="shared" si="0"/>
        <v>8742853</v>
      </c>
      <c r="I66" s="8"/>
      <c r="J66" s="100"/>
      <c r="K66" s="100"/>
      <c r="L66" s="101"/>
    </row>
    <row r="67" spans="1:12" ht="14.25" thickBot="1">
      <c r="A67" s="47"/>
      <c r="B67" s="24">
        <v>60</v>
      </c>
      <c r="C67" s="19">
        <f t="shared" si="2"/>
        <v>36961</v>
      </c>
      <c r="D67" s="16">
        <f t="shared" si="3"/>
        <v>22390</v>
      </c>
      <c r="E67" s="16">
        <f t="shared" si="4"/>
        <v>14571</v>
      </c>
      <c r="F67" s="19">
        <f t="shared" si="1"/>
        <v>8720463</v>
      </c>
      <c r="G67" s="114"/>
      <c r="H67" s="19">
        <f t="shared" si="0"/>
        <v>8720463</v>
      </c>
      <c r="I67" s="17"/>
      <c r="J67" s="16">
        <f>IF(H67&gt;30000000,ROUNDDOWN(30000000*1/100,0),ROUNDDOWN(H67*1/100,0))</f>
        <v>87204</v>
      </c>
      <c r="K67" s="16">
        <f>IF(H67&gt;25000000,ROUNDDOWN(25000000*1/100,0),ROUNDDOWN(H67*1/100,0))</f>
        <v>87204</v>
      </c>
      <c r="L67" s="17">
        <f>IF(H67&gt;20000000,ROUNDDOWN(20000000*1/100,0),ROUNDDOWN(H67*1/100,0))</f>
        <v>87204</v>
      </c>
    </row>
    <row r="68" spans="1:12" ht="13.5">
      <c r="A68" s="46">
        <v>6</v>
      </c>
      <c r="B68" s="25">
        <v>61</v>
      </c>
      <c r="C68" s="6">
        <f t="shared" si="2"/>
        <v>36961</v>
      </c>
      <c r="D68" s="6">
        <f t="shared" si="3"/>
        <v>22427</v>
      </c>
      <c r="E68" s="6">
        <f t="shared" si="4"/>
        <v>14534</v>
      </c>
      <c r="F68" s="6">
        <f t="shared" si="1"/>
        <v>8698036</v>
      </c>
      <c r="G68" s="115"/>
      <c r="H68" s="6">
        <f t="shared" si="0"/>
        <v>8698036</v>
      </c>
      <c r="I68" s="7">
        <f>IF(H67="","",ROUNDDOWN(H67/1000000*2830,0))</f>
        <v>24678</v>
      </c>
      <c r="J68" s="102"/>
      <c r="K68" s="103"/>
      <c r="L68" s="104"/>
    </row>
    <row r="69" spans="1:12" ht="13.5">
      <c r="A69" s="47"/>
      <c r="B69" s="23">
        <v>62</v>
      </c>
      <c r="C69" s="11">
        <f t="shared" si="2"/>
        <v>36961</v>
      </c>
      <c r="D69" s="4">
        <f t="shared" si="3"/>
        <v>22465</v>
      </c>
      <c r="E69" s="4">
        <f t="shared" si="4"/>
        <v>14496</v>
      </c>
      <c r="F69" s="11">
        <f t="shared" si="1"/>
        <v>8675571</v>
      </c>
      <c r="G69" s="116"/>
      <c r="H69" s="11">
        <f t="shared" si="0"/>
        <v>8675571</v>
      </c>
      <c r="I69" s="8"/>
      <c r="J69" s="105"/>
      <c r="K69" s="100"/>
      <c r="L69" s="101"/>
    </row>
    <row r="70" spans="1:12" ht="13.5">
      <c r="A70" s="47"/>
      <c r="B70" s="23">
        <v>63</v>
      </c>
      <c r="C70" s="11">
        <f t="shared" si="2"/>
        <v>36961</v>
      </c>
      <c r="D70" s="4">
        <f t="shared" si="3"/>
        <v>22502</v>
      </c>
      <c r="E70" s="4">
        <f t="shared" si="4"/>
        <v>14459</v>
      </c>
      <c r="F70" s="11">
        <f t="shared" si="1"/>
        <v>8653069</v>
      </c>
      <c r="G70" s="116"/>
      <c r="H70" s="11">
        <f t="shared" si="0"/>
        <v>8653069</v>
      </c>
      <c r="I70" s="8"/>
      <c r="J70" s="105"/>
      <c r="K70" s="100"/>
      <c r="L70" s="101"/>
    </row>
    <row r="71" spans="1:12" ht="13.5">
      <c r="A71" s="47"/>
      <c r="B71" s="23">
        <v>64</v>
      </c>
      <c r="C71" s="11">
        <f t="shared" si="2"/>
        <v>36961</v>
      </c>
      <c r="D71" s="4">
        <f t="shared" si="3"/>
        <v>22540</v>
      </c>
      <c r="E71" s="4">
        <f t="shared" si="4"/>
        <v>14421</v>
      </c>
      <c r="F71" s="11">
        <f t="shared" si="1"/>
        <v>8630529</v>
      </c>
      <c r="G71" s="116"/>
      <c r="H71" s="11">
        <f aca="true" t="shared" si="5" ref="H71:H134">IF(F71-G71&lt;0,0,F71-G71)</f>
        <v>8630529</v>
      </c>
      <c r="I71" s="8"/>
      <c r="J71" s="105"/>
      <c r="K71" s="100"/>
      <c r="L71" s="101"/>
    </row>
    <row r="72" spans="1:12" ht="13.5">
      <c r="A72" s="47"/>
      <c r="B72" s="23">
        <v>65</v>
      </c>
      <c r="C72" s="11">
        <f t="shared" si="2"/>
        <v>36961</v>
      </c>
      <c r="D72" s="4">
        <f t="shared" si="3"/>
        <v>22577</v>
      </c>
      <c r="E72" s="4">
        <f t="shared" si="4"/>
        <v>14384</v>
      </c>
      <c r="F72" s="11">
        <f aca="true" t="shared" si="6" ref="F72:F135">IF(C72="","",IF(H71-D72&lt;=0,0,H71-D72))</f>
        <v>8607952</v>
      </c>
      <c r="G72" s="116"/>
      <c r="H72" s="11">
        <f t="shared" si="5"/>
        <v>8607952</v>
      </c>
      <c r="I72" s="8"/>
      <c r="J72" s="105"/>
      <c r="K72" s="100"/>
      <c r="L72" s="101"/>
    </row>
    <row r="73" spans="1:12" ht="13.5">
      <c r="A73" s="47"/>
      <c r="B73" s="23">
        <v>66</v>
      </c>
      <c r="C73" s="11">
        <f aca="true" t="shared" si="7" ref="C73:C136">IF(D73=0,0,D73+E73)</f>
        <v>36961</v>
      </c>
      <c r="D73" s="4">
        <f aca="true" t="shared" si="8" ref="D73:D136">IF(H72+E73&gt;$C$8,$C$8-E73,H72)</f>
        <v>22615</v>
      </c>
      <c r="E73" s="4">
        <f aca="true" t="shared" si="9" ref="E73:E136">IF(H72&gt;0,INT(H72*$E$4/12),0)</f>
        <v>14346</v>
      </c>
      <c r="F73" s="11">
        <f t="shared" si="6"/>
        <v>8585337</v>
      </c>
      <c r="G73" s="116"/>
      <c r="H73" s="11">
        <f t="shared" si="5"/>
        <v>8585337</v>
      </c>
      <c r="I73" s="8"/>
      <c r="J73" s="105"/>
      <c r="K73" s="100"/>
      <c r="L73" s="101"/>
    </row>
    <row r="74" spans="1:12" ht="13.5">
      <c r="A74" s="47"/>
      <c r="B74" s="23">
        <v>67</v>
      </c>
      <c r="C74" s="11">
        <f t="shared" si="7"/>
        <v>36961</v>
      </c>
      <c r="D74" s="4">
        <f t="shared" si="8"/>
        <v>22653</v>
      </c>
      <c r="E74" s="4">
        <f t="shared" si="9"/>
        <v>14308</v>
      </c>
      <c r="F74" s="11">
        <f t="shared" si="6"/>
        <v>8562684</v>
      </c>
      <c r="G74" s="116"/>
      <c r="H74" s="11">
        <f t="shared" si="5"/>
        <v>8562684</v>
      </c>
      <c r="I74" s="8"/>
      <c r="J74" s="105"/>
      <c r="K74" s="100"/>
      <c r="L74" s="101"/>
    </row>
    <row r="75" spans="1:12" ht="13.5">
      <c r="A75" s="47"/>
      <c r="B75" s="23">
        <v>68</v>
      </c>
      <c r="C75" s="11">
        <f t="shared" si="7"/>
        <v>36961</v>
      </c>
      <c r="D75" s="4">
        <f t="shared" si="8"/>
        <v>22690</v>
      </c>
      <c r="E75" s="4">
        <f t="shared" si="9"/>
        <v>14271</v>
      </c>
      <c r="F75" s="11">
        <f t="shared" si="6"/>
        <v>8539994</v>
      </c>
      <c r="G75" s="116"/>
      <c r="H75" s="11">
        <f t="shared" si="5"/>
        <v>8539994</v>
      </c>
      <c r="I75" s="8"/>
      <c r="J75" s="105"/>
      <c r="K75" s="100"/>
      <c r="L75" s="101"/>
    </row>
    <row r="76" spans="1:12" ht="13.5">
      <c r="A76" s="47"/>
      <c r="B76" s="23">
        <v>69</v>
      </c>
      <c r="C76" s="11">
        <f t="shared" si="7"/>
        <v>36961</v>
      </c>
      <c r="D76" s="4">
        <f t="shared" si="8"/>
        <v>22728</v>
      </c>
      <c r="E76" s="4">
        <f t="shared" si="9"/>
        <v>14233</v>
      </c>
      <c r="F76" s="11">
        <f t="shared" si="6"/>
        <v>8517266</v>
      </c>
      <c r="G76" s="116"/>
      <c r="H76" s="11">
        <f t="shared" si="5"/>
        <v>8517266</v>
      </c>
      <c r="I76" s="8"/>
      <c r="J76" s="105"/>
      <c r="K76" s="100"/>
      <c r="L76" s="101"/>
    </row>
    <row r="77" spans="1:12" ht="13.5">
      <c r="A77" s="47"/>
      <c r="B77" s="23">
        <v>70</v>
      </c>
      <c r="C77" s="11">
        <f t="shared" si="7"/>
        <v>36961</v>
      </c>
      <c r="D77" s="4">
        <f t="shared" si="8"/>
        <v>22766</v>
      </c>
      <c r="E77" s="4">
        <f t="shared" si="9"/>
        <v>14195</v>
      </c>
      <c r="F77" s="11">
        <f t="shared" si="6"/>
        <v>8494500</v>
      </c>
      <c r="G77" s="116"/>
      <c r="H77" s="11">
        <f t="shared" si="5"/>
        <v>8494500</v>
      </c>
      <c r="I77" s="8"/>
      <c r="J77" s="105"/>
      <c r="K77" s="100"/>
      <c r="L77" s="101"/>
    </row>
    <row r="78" spans="1:12" ht="13.5">
      <c r="A78" s="47"/>
      <c r="B78" s="23">
        <v>71</v>
      </c>
      <c r="C78" s="11">
        <f t="shared" si="7"/>
        <v>36961</v>
      </c>
      <c r="D78" s="4">
        <f t="shared" si="8"/>
        <v>22804</v>
      </c>
      <c r="E78" s="4">
        <f t="shared" si="9"/>
        <v>14157</v>
      </c>
      <c r="F78" s="11">
        <f t="shared" si="6"/>
        <v>8471696</v>
      </c>
      <c r="G78" s="116"/>
      <c r="H78" s="11">
        <f t="shared" si="5"/>
        <v>8471696</v>
      </c>
      <c r="I78" s="8"/>
      <c r="J78" s="105"/>
      <c r="K78" s="100"/>
      <c r="L78" s="101"/>
    </row>
    <row r="79" spans="1:12" ht="14.25" thickBot="1">
      <c r="A79" s="48"/>
      <c r="B79" s="26">
        <v>72</v>
      </c>
      <c r="C79" s="20">
        <f t="shared" si="7"/>
        <v>36961</v>
      </c>
      <c r="D79" s="9">
        <f t="shared" si="8"/>
        <v>22842</v>
      </c>
      <c r="E79" s="9">
        <f t="shared" si="9"/>
        <v>14119</v>
      </c>
      <c r="F79" s="20">
        <f t="shared" si="6"/>
        <v>8448854</v>
      </c>
      <c r="G79" s="117"/>
      <c r="H79" s="20">
        <f t="shared" si="5"/>
        <v>8448854</v>
      </c>
      <c r="I79" s="10"/>
      <c r="J79" s="106">
        <f>IF(H79&gt;30000000,ROUNDDOWN(30000000*1/100,0),ROUNDDOWN(H79*1/100,0))</f>
        <v>84488</v>
      </c>
      <c r="K79" s="9">
        <f>IF(H79&gt;25000000,ROUNDDOWN(25000000*1/100,0),ROUNDDOWN(H79*1/100,0))</f>
        <v>84488</v>
      </c>
      <c r="L79" s="10">
        <f>IF(H79&gt;20000000,ROUNDDOWN(20000000*1/100,0),ROUNDDOWN(H79*1/100,0))</f>
        <v>84488</v>
      </c>
    </row>
    <row r="80" spans="1:12" ht="13.5">
      <c r="A80" s="47">
        <v>7</v>
      </c>
      <c r="B80" s="22">
        <v>73</v>
      </c>
      <c r="C80" s="11">
        <f t="shared" si="7"/>
        <v>36961</v>
      </c>
      <c r="D80" s="11">
        <f t="shared" si="8"/>
        <v>22880</v>
      </c>
      <c r="E80" s="11">
        <f t="shared" si="9"/>
        <v>14081</v>
      </c>
      <c r="F80" s="11">
        <f t="shared" si="6"/>
        <v>8425974</v>
      </c>
      <c r="G80" s="118"/>
      <c r="H80" s="11">
        <f t="shared" si="5"/>
        <v>8425974</v>
      </c>
      <c r="I80" s="12">
        <f>IF(H79="","",ROUNDDOWN(H79/1000000*2830,0))</f>
        <v>23910</v>
      </c>
      <c r="J80" s="98"/>
      <c r="K80" s="98"/>
      <c r="L80" s="99"/>
    </row>
    <row r="81" spans="1:12" ht="13.5">
      <c r="A81" s="47"/>
      <c r="B81" s="23">
        <v>74</v>
      </c>
      <c r="C81" s="11">
        <f t="shared" si="7"/>
        <v>36961</v>
      </c>
      <c r="D81" s="4">
        <f t="shared" si="8"/>
        <v>22918</v>
      </c>
      <c r="E81" s="4">
        <f t="shared" si="9"/>
        <v>14043</v>
      </c>
      <c r="F81" s="11">
        <f t="shared" si="6"/>
        <v>8403056</v>
      </c>
      <c r="G81" s="116"/>
      <c r="H81" s="11">
        <f t="shared" si="5"/>
        <v>8403056</v>
      </c>
      <c r="I81" s="8"/>
      <c r="J81" s="100"/>
      <c r="K81" s="100"/>
      <c r="L81" s="101"/>
    </row>
    <row r="82" spans="1:12" ht="13.5">
      <c r="A82" s="47"/>
      <c r="B82" s="23">
        <v>75</v>
      </c>
      <c r="C82" s="11">
        <f t="shared" si="7"/>
        <v>36961</v>
      </c>
      <c r="D82" s="4">
        <f t="shared" si="8"/>
        <v>22956</v>
      </c>
      <c r="E82" s="4">
        <f t="shared" si="9"/>
        <v>14005</v>
      </c>
      <c r="F82" s="11">
        <f t="shared" si="6"/>
        <v>8380100</v>
      </c>
      <c r="G82" s="116"/>
      <c r="H82" s="11">
        <f t="shared" si="5"/>
        <v>8380100</v>
      </c>
      <c r="I82" s="8"/>
      <c r="J82" s="100"/>
      <c r="K82" s="100"/>
      <c r="L82" s="101"/>
    </row>
    <row r="83" spans="1:12" ht="13.5">
      <c r="A83" s="47"/>
      <c r="B83" s="23">
        <v>76</v>
      </c>
      <c r="C83" s="11">
        <f t="shared" si="7"/>
        <v>36961</v>
      </c>
      <c r="D83" s="4">
        <f t="shared" si="8"/>
        <v>22995</v>
      </c>
      <c r="E83" s="4">
        <f t="shared" si="9"/>
        <v>13966</v>
      </c>
      <c r="F83" s="11">
        <f t="shared" si="6"/>
        <v>8357105</v>
      </c>
      <c r="G83" s="116"/>
      <c r="H83" s="11">
        <f t="shared" si="5"/>
        <v>8357105</v>
      </c>
      <c r="I83" s="8"/>
      <c r="J83" s="100"/>
      <c r="K83" s="100"/>
      <c r="L83" s="101"/>
    </row>
    <row r="84" spans="1:12" ht="13.5">
      <c r="A84" s="47"/>
      <c r="B84" s="23">
        <v>77</v>
      </c>
      <c r="C84" s="11">
        <f t="shared" si="7"/>
        <v>36961</v>
      </c>
      <c r="D84" s="4">
        <f t="shared" si="8"/>
        <v>23033</v>
      </c>
      <c r="E84" s="4">
        <f t="shared" si="9"/>
        <v>13928</v>
      </c>
      <c r="F84" s="11">
        <f t="shared" si="6"/>
        <v>8334072</v>
      </c>
      <c r="G84" s="116"/>
      <c r="H84" s="11">
        <f t="shared" si="5"/>
        <v>8334072</v>
      </c>
      <c r="I84" s="8"/>
      <c r="J84" s="100"/>
      <c r="K84" s="100"/>
      <c r="L84" s="101"/>
    </row>
    <row r="85" spans="1:12" ht="13.5">
      <c r="A85" s="47"/>
      <c r="B85" s="23">
        <v>78</v>
      </c>
      <c r="C85" s="11">
        <f t="shared" si="7"/>
        <v>36961</v>
      </c>
      <c r="D85" s="4">
        <f t="shared" si="8"/>
        <v>23071</v>
      </c>
      <c r="E85" s="4">
        <f t="shared" si="9"/>
        <v>13890</v>
      </c>
      <c r="F85" s="11">
        <f t="shared" si="6"/>
        <v>8311001</v>
      </c>
      <c r="G85" s="116"/>
      <c r="H85" s="11">
        <f t="shared" si="5"/>
        <v>8311001</v>
      </c>
      <c r="I85" s="8"/>
      <c r="J85" s="100"/>
      <c r="K85" s="100"/>
      <c r="L85" s="101"/>
    </row>
    <row r="86" spans="1:12" ht="13.5">
      <c r="A86" s="47"/>
      <c r="B86" s="23">
        <v>79</v>
      </c>
      <c r="C86" s="11">
        <f t="shared" si="7"/>
        <v>36961</v>
      </c>
      <c r="D86" s="4">
        <f t="shared" si="8"/>
        <v>23110</v>
      </c>
      <c r="E86" s="4">
        <f t="shared" si="9"/>
        <v>13851</v>
      </c>
      <c r="F86" s="11">
        <f t="shared" si="6"/>
        <v>8287891</v>
      </c>
      <c r="G86" s="116"/>
      <c r="H86" s="11">
        <f t="shared" si="5"/>
        <v>8287891</v>
      </c>
      <c r="I86" s="8"/>
      <c r="J86" s="100"/>
      <c r="K86" s="100"/>
      <c r="L86" s="101"/>
    </row>
    <row r="87" spans="1:12" ht="13.5">
      <c r="A87" s="47"/>
      <c r="B87" s="23">
        <v>80</v>
      </c>
      <c r="C87" s="11">
        <f t="shared" si="7"/>
        <v>36961</v>
      </c>
      <c r="D87" s="4">
        <f t="shared" si="8"/>
        <v>23148</v>
      </c>
      <c r="E87" s="4">
        <f t="shared" si="9"/>
        <v>13813</v>
      </c>
      <c r="F87" s="11">
        <f t="shared" si="6"/>
        <v>8264743</v>
      </c>
      <c r="G87" s="116"/>
      <c r="H87" s="11">
        <f t="shared" si="5"/>
        <v>8264743</v>
      </c>
      <c r="I87" s="8"/>
      <c r="J87" s="100"/>
      <c r="K87" s="100"/>
      <c r="L87" s="101"/>
    </row>
    <row r="88" spans="1:12" ht="13.5">
      <c r="A88" s="47"/>
      <c r="B88" s="23">
        <v>81</v>
      </c>
      <c r="C88" s="11">
        <f t="shared" si="7"/>
        <v>36961</v>
      </c>
      <c r="D88" s="4">
        <f t="shared" si="8"/>
        <v>23187</v>
      </c>
      <c r="E88" s="4">
        <f t="shared" si="9"/>
        <v>13774</v>
      </c>
      <c r="F88" s="11">
        <f t="shared" si="6"/>
        <v>8241556</v>
      </c>
      <c r="G88" s="116"/>
      <c r="H88" s="11">
        <f t="shared" si="5"/>
        <v>8241556</v>
      </c>
      <c r="I88" s="8"/>
      <c r="J88" s="100"/>
      <c r="K88" s="100"/>
      <c r="L88" s="101"/>
    </row>
    <row r="89" spans="1:12" ht="13.5">
      <c r="A89" s="47"/>
      <c r="B89" s="23">
        <v>82</v>
      </c>
      <c r="C89" s="11">
        <f t="shared" si="7"/>
        <v>36961</v>
      </c>
      <c r="D89" s="4">
        <f t="shared" si="8"/>
        <v>23226</v>
      </c>
      <c r="E89" s="4">
        <f t="shared" si="9"/>
        <v>13735</v>
      </c>
      <c r="F89" s="11">
        <f t="shared" si="6"/>
        <v>8218330</v>
      </c>
      <c r="G89" s="116"/>
      <c r="H89" s="11">
        <f t="shared" si="5"/>
        <v>8218330</v>
      </c>
      <c r="I89" s="8"/>
      <c r="J89" s="100"/>
      <c r="K89" s="100"/>
      <c r="L89" s="101"/>
    </row>
    <row r="90" spans="1:12" ht="13.5">
      <c r="A90" s="47"/>
      <c r="B90" s="23">
        <v>83</v>
      </c>
      <c r="C90" s="11">
        <f t="shared" si="7"/>
        <v>36961</v>
      </c>
      <c r="D90" s="4">
        <f t="shared" si="8"/>
        <v>23264</v>
      </c>
      <c r="E90" s="4">
        <f t="shared" si="9"/>
        <v>13697</v>
      </c>
      <c r="F90" s="11">
        <f t="shared" si="6"/>
        <v>8195066</v>
      </c>
      <c r="G90" s="116"/>
      <c r="H90" s="11">
        <f t="shared" si="5"/>
        <v>8195066</v>
      </c>
      <c r="I90" s="8"/>
      <c r="J90" s="100"/>
      <c r="K90" s="100"/>
      <c r="L90" s="101"/>
    </row>
    <row r="91" spans="1:12" ht="14.25" thickBot="1">
      <c r="A91" s="47"/>
      <c r="B91" s="24">
        <v>84</v>
      </c>
      <c r="C91" s="19">
        <f t="shared" si="7"/>
        <v>36961</v>
      </c>
      <c r="D91" s="16">
        <f t="shared" si="8"/>
        <v>23303</v>
      </c>
      <c r="E91" s="16">
        <f t="shared" si="9"/>
        <v>13658</v>
      </c>
      <c r="F91" s="19">
        <f t="shared" si="6"/>
        <v>8171763</v>
      </c>
      <c r="G91" s="114"/>
      <c r="H91" s="19">
        <f t="shared" si="5"/>
        <v>8171763</v>
      </c>
      <c r="I91" s="17"/>
      <c r="J91" s="16">
        <f>IF(H91&gt;30000000,ROUNDDOWN(30000000*1/100,0),ROUNDDOWN(H91*1/100,0))</f>
        <v>81717</v>
      </c>
      <c r="K91" s="16">
        <f>IF(H91&gt;25000000,ROUNDDOWN(25000000*0.5/100,0),ROUNDDOWN(H91*0.5/100,0))</f>
        <v>40858</v>
      </c>
      <c r="L91" s="17">
        <f>IF(H91&gt;20000000,ROUNDDOWN(20000000*0.5/100,0),ROUNDDOWN(H91*0.5/100,0))</f>
        <v>40858</v>
      </c>
    </row>
    <row r="92" spans="1:12" ht="13.5">
      <c r="A92" s="46">
        <v>8</v>
      </c>
      <c r="B92" s="25">
        <v>85</v>
      </c>
      <c r="C92" s="6">
        <f t="shared" si="7"/>
        <v>36961</v>
      </c>
      <c r="D92" s="6">
        <f t="shared" si="8"/>
        <v>23342</v>
      </c>
      <c r="E92" s="6">
        <f t="shared" si="9"/>
        <v>13619</v>
      </c>
      <c r="F92" s="6">
        <f t="shared" si="6"/>
        <v>8148421</v>
      </c>
      <c r="G92" s="115"/>
      <c r="H92" s="6">
        <f t="shared" si="5"/>
        <v>8148421</v>
      </c>
      <c r="I92" s="7">
        <f>IF(H91="","",ROUNDDOWN(H91/1000000*2830,0))</f>
        <v>23126</v>
      </c>
      <c r="J92" s="102"/>
      <c r="K92" s="103"/>
      <c r="L92" s="104"/>
    </row>
    <row r="93" spans="1:12" ht="13.5">
      <c r="A93" s="47"/>
      <c r="B93" s="23">
        <v>86</v>
      </c>
      <c r="C93" s="11">
        <f t="shared" si="7"/>
        <v>36961</v>
      </c>
      <c r="D93" s="4">
        <f t="shared" si="8"/>
        <v>23381</v>
      </c>
      <c r="E93" s="4">
        <f t="shared" si="9"/>
        <v>13580</v>
      </c>
      <c r="F93" s="11">
        <f t="shared" si="6"/>
        <v>8125040</v>
      </c>
      <c r="G93" s="116"/>
      <c r="H93" s="11">
        <f t="shared" si="5"/>
        <v>8125040</v>
      </c>
      <c r="I93" s="8"/>
      <c r="J93" s="105"/>
      <c r="K93" s="100"/>
      <c r="L93" s="101"/>
    </row>
    <row r="94" spans="1:12" ht="13.5">
      <c r="A94" s="47"/>
      <c r="B94" s="23">
        <v>87</v>
      </c>
      <c r="C94" s="11">
        <f t="shared" si="7"/>
        <v>36961</v>
      </c>
      <c r="D94" s="4">
        <f t="shared" si="8"/>
        <v>23420</v>
      </c>
      <c r="E94" s="4">
        <f t="shared" si="9"/>
        <v>13541</v>
      </c>
      <c r="F94" s="11">
        <f t="shared" si="6"/>
        <v>8101620</v>
      </c>
      <c r="G94" s="116"/>
      <c r="H94" s="11">
        <f t="shared" si="5"/>
        <v>8101620</v>
      </c>
      <c r="I94" s="8"/>
      <c r="J94" s="105"/>
      <c r="K94" s="100"/>
      <c r="L94" s="101"/>
    </row>
    <row r="95" spans="1:12" ht="13.5">
      <c r="A95" s="47"/>
      <c r="B95" s="23">
        <v>88</v>
      </c>
      <c r="C95" s="11">
        <f t="shared" si="7"/>
        <v>36961</v>
      </c>
      <c r="D95" s="4">
        <f t="shared" si="8"/>
        <v>23459</v>
      </c>
      <c r="E95" s="4">
        <f t="shared" si="9"/>
        <v>13502</v>
      </c>
      <c r="F95" s="11">
        <f t="shared" si="6"/>
        <v>8078161</v>
      </c>
      <c r="G95" s="116"/>
      <c r="H95" s="11">
        <f t="shared" si="5"/>
        <v>8078161</v>
      </c>
      <c r="I95" s="8"/>
      <c r="J95" s="105"/>
      <c r="K95" s="100"/>
      <c r="L95" s="101"/>
    </row>
    <row r="96" spans="1:12" ht="13.5">
      <c r="A96" s="47"/>
      <c r="B96" s="23">
        <v>89</v>
      </c>
      <c r="C96" s="11">
        <f t="shared" si="7"/>
        <v>36961</v>
      </c>
      <c r="D96" s="4">
        <f t="shared" si="8"/>
        <v>23498</v>
      </c>
      <c r="E96" s="4">
        <f t="shared" si="9"/>
        <v>13463</v>
      </c>
      <c r="F96" s="11">
        <f t="shared" si="6"/>
        <v>8054663</v>
      </c>
      <c r="G96" s="116"/>
      <c r="H96" s="11">
        <f t="shared" si="5"/>
        <v>8054663</v>
      </c>
      <c r="I96" s="8"/>
      <c r="J96" s="105"/>
      <c r="K96" s="100"/>
      <c r="L96" s="101"/>
    </row>
    <row r="97" spans="1:12" ht="13.5">
      <c r="A97" s="47"/>
      <c r="B97" s="23">
        <v>90</v>
      </c>
      <c r="C97" s="11">
        <f t="shared" si="7"/>
        <v>36961</v>
      </c>
      <c r="D97" s="4">
        <f t="shared" si="8"/>
        <v>23537</v>
      </c>
      <c r="E97" s="4">
        <f t="shared" si="9"/>
        <v>13424</v>
      </c>
      <c r="F97" s="11">
        <f t="shared" si="6"/>
        <v>8031126</v>
      </c>
      <c r="G97" s="116"/>
      <c r="H97" s="11">
        <f t="shared" si="5"/>
        <v>8031126</v>
      </c>
      <c r="I97" s="8"/>
      <c r="J97" s="105"/>
      <c r="K97" s="100"/>
      <c r="L97" s="101"/>
    </row>
    <row r="98" spans="1:12" ht="13.5">
      <c r="A98" s="47"/>
      <c r="B98" s="23">
        <v>91</v>
      </c>
      <c r="C98" s="11">
        <f t="shared" si="7"/>
        <v>36961</v>
      </c>
      <c r="D98" s="4">
        <f t="shared" si="8"/>
        <v>23576</v>
      </c>
      <c r="E98" s="4">
        <f t="shared" si="9"/>
        <v>13385</v>
      </c>
      <c r="F98" s="11">
        <f t="shared" si="6"/>
        <v>8007550</v>
      </c>
      <c r="G98" s="116"/>
      <c r="H98" s="11">
        <f t="shared" si="5"/>
        <v>8007550</v>
      </c>
      <c r="I98" s="8"/>
      <c r="J98" s="105"/>
      <c r="K98" s="100"/>
      <c r="L98" s="101"/>
    </row>
    <row r="99" spans="1:12" ht="13.5">
      <c r="A99" s="47"/>
      <c r="B99" s="23">
        <v>92</v>
      </c>
      <c r="C99" s="11">
        <f t="shared" si="7"/>
        <v>36961</v>
      </c>
      <c r="D99" s="4">
        <f t="shared" si="8"/>
        <v>23616</v>
      </c>
      <c r="E99" s="4">
        <f t="shared" si="9"/>
        <v>13345</v>
      </c>
      <c r="F99" s="11">
        <f t="shared" si="6"/>
        <v>7983934</v>
      </c>
      <c r="G99" s="116"/>
      <c r="H99" s="11">
        <f t="shared" si="5"/>
        <v>7983934</v>
      </c>
      <c r="I99" s="8"/>
      <c r="J99" s="105"/>
      <c r="K99" s="100"/>
      <c r="L99" s="101"/>
    </row>
    <row r="100" spans="1:12" ht="13.5">
      <c r="A100" s="47"/>
      <c r="B100" s="23">
        <v>93</v>
      </c>
      <c r="C100" s="11">
        <f t="shared" si="7"/>
        <v>36961</v>
      </c>
      <c r="D100" s="4">
        <f t="shared" si="8"/>
        <v>23655</v>
      </c>
      <c r="E100" s="4">
        <f t="shared" si="9"/>
        <v>13306</v>
      </c>
      <c r="F100" s="11">
        <f t="shared" si="6"/>
        <v>7960279</v>
      </c>
      <c r="G100" s="116"/>
      <c r="H100" s="11">
        <f t="shared" si="5"/>
        <v>7960279</v>
      </c>
      <c r="I100" s="8"/>
      <c r="J100" s="105"/>
      <c r="K100" s="100"/>
      <c r="L100" s="101"/>
    </row>
    <row r="101" spans="1:12" ht="13.5">
      <c r="A101" s="47"/>
      <c r="B101" s="23">
        <v>94</v>
      </c>
      <c r="C101" s="11">
        <f t="shared" si="7"/>
        <v>36961</v>
      </c>
      <c r="D101" s="4">
        <f t="shared" si="8"/>
        <v>23694</v>
      </c>
      <c r="E101" s="4">
        <f t="shared" si="9"/>
        <v>13267</v>
      </c>
      <c r="F101" s="11">
        <f t="shared" si="6"/>
        <v>7936585</v>
      </c>
      <c r="G101" s="116"/>
      <c r="H101" s="11">
        <f t="shared" si="5"/>
        <v>7936585</v>
      </c>
      <c r="I101" s="8"/>
      <c r="J101" s="105"/>
      <c r="K101" s="100"/>
      <c r="L101" s="101"/>
    </row>
    <row r="102" spans="1:12" ht="13.5">
      <c r="A102" s="47"/>
      <c r="B102" s="23">
        <v>95</v>
      </c>
      <c r="C102" s="11">
        <f t="shared" si="7"/>
        <v>36961</v>
      </c>
      <c r="D102" s="4">
        <f t="shared" si="8"/>
        <v>23734</v>
      </c>
      <c r="E102" s="4">
        <f t="shared" si="9"/>
        <v>13227</v>
      </c>
      <c r="F102" s="11">
        <f t="shared" si="6"/>
        <v>7912851</v>
      </c>
      <c r="G102" s="116"/>
      <c r="H102" s="11">
        <f t="shared" si="5"/>
        <v>7912851</v>
      </c>
      <c r="I102" s="8"/>
      <c r="J102" s="105"/>
      <c r="K102" s="100"/>
      <c r="L102" s="101"/>
    </row>
    <row r="103" spans="1:12" ht="14.25" thickBot="1">
      <c r="A103" s="48"/>
      <c r="B103" s="26">
        <v>96</v>
      </c>
      <c r="C103" s="20">
        <f t="shared" si="7"/>
        <v>36961</v>
      </c>
      <c r="D103" s="9">
        <f t="shared" si="8"/>
        <v>23773</v>
      </c>
      <c r="E103" s="9">
        <f t="shared" si="9"/>
        <v>13188</v>
      </c>
      <c r="F103" s="20">
        <f t="shared" si="6"/>
        <v>7889078</v>
      </c>
      <c r="G103" s="117"/>
      <c r="H103" s="20">
        <f t="shared" si="5"/>
        <v>7889078</v>
      </c>
      <c r="I103" s="10"/>
      <c r="J103" s="106">
        <f>IF(H103&gt;30000000,ROUNDDOWN(30000000*0.5/100,0),ROUNDDOWN(H103*0.5/100,0))</f>
        <v>39445</v>
      </c>
      <c r="K103" s="9">
        <f>IF(H103&gt;25000000,ROUNDDOWN(25000000*0.5/100,0),ROUNDDOWN(H103*0.5/100,0))</f>
        <v>39445</v>
      </c>
      <c r="L103" s="10">
        <f>IF(H103&gt;20000000,ROUNDDOWN(20000000*0.5/100,0),ROUNDDOWN(H103*0.5/100,0))</f>
        <v>39445</v>
      </c>
    </row>
    <row r="104" spans="1:12" ht="13.5">
      <c r="A104" s="47">
        <v>9</v>
      </c>
      <c r="B104" s="22">
        <v>97</v>
      </c>
      <c r="C104" s="11">
        <f t="shared" si="7"/>
        <v>36961</v>
      </c>
      <c r="D104" s="11">
        <f t="shared" si="8"/>
        <v>23813</v>
      </c>
      <c r="E104" s="11">
        <f t="shared" si="9"/>
        <v>13148</v>
      </c>
      <c r="F104" s="11">
        <f t="shared" si="6"/>
        <v>7865265</v>
      </c>
      <c r="G104" s="118"/>
      <c r="H104" s="11">
        <f t="shared" si="5"/>
        <v>7865265</v>
      </c>
      <c r="I104" s="12">
        <f>IF(H103="","",ROUNDDOWN(H103/1000000*2830,0))</f>
        <v>22326</v>
      </c>
      <c r="J104" s="98"/>
      <c r="K104" s="98"/>
      <c r="L104" s="99"/>
    </row>
    <row r="105" spans="1:12" ht="13.5">
      <c r="A105" s="47"/>
      <c r="B105" s="23">
        <v>98</v>
      </c>
      <c r="C105" s="11">
        <f t="shared" si="7"/>
        <v>36961</v>
      </c>
      <c r="D105" s="4">
        <f t="shared" si="8"/>
        <v>23853</v>
      </c>
      <c r="E105" s="4">
        <f t="shared" si="9"/>
        <v>13108</v>
      </c>
      <c r="F105" s="11">
        <f t="shared" si="6"/>
        <v>7841412</v>
      </c>
      <c r="G105" s="116"/>
      <c r="H105" s="11">
        <f t="shared" si="5"/>
        <v>7841412</v>
      </c>
      <c r="I105" s="8"/>
      <c r="J105" s="100"/>
      <c r="K105" s="100"/>
      <c r="L105" s="101"/>
    </row>
    <row r="106" spans="1:12" ht="13.5">
      <c r="A106" s="47"/>
      <c r="B106" s="23">
        <v>99</v>
      </c>
      <c r="C106" s="11">
        <f t="shared" si="7"/>
        <v>36961</v>
      </c>
      <c r="D106" s="4">
        <f t="shared" si="8"/>
        <v>23892</v>
      </c>
      <c r="E106" s="4">
        <f t="shared" si="9"/>
        <v>13069</v>
      </c>
      <c r="F106" s="11">
        <f t="shared" si="6"/>
        <v>7817520</v>
      </c>
      <c r="G106" s="116"/>
      <c r="H106" s="11">
        <f t="shared" si="5"/>
        <v>7817520</v>
      </c>
      <c r="I106" s="8"/>
      <c r="J106" s="100"/>
      <c r="K106" s="100"/>
      <c r="L106" s="101"/>
    </row>
    <row r="107" spans="1:12" ht="13.5">
      <c r="A107" s="47"/>
      <c r="B107" s="23">
        <v>100</v>
      </c>
      <c r="C107" s="11">
        <f t="shared" si="7"/>
        <v>36961</v>
      </c>
      <c r="D107" s="4">
        <f t="shared" si="8"/>
        <v>23932</v>
      </c>
      <c r="E107" s="4">
        <f t="shared" si="9"/>
        <v>13029</v>
      </c>
      <c r="F107" s="11">
        <f t="shared" si="6"/>
        <v>7793588</v>
      </c>
      <c r="G107" s="116"/>
      <c r="H107" s="11">
        <f t="shared" si="5"/>
        <v>7793588</v>
      </c>
      <c r="I107" s="8"/>
      <c r="J107" s="100"/>
      <c r="K107" s="100"/>
      <c r="L107" s="101"/>
    </row>
    <row r="108" spans="1:12" ht="13.5">
      <c r="A108" s="47"/>
      <c r="B108" s="23">
        <v>101</v>
      </c>
      <c r="C108" s="11">
        <f t="shared" si="7"/>
        <v>36961</v>
      </c>
      <c r="D108" s="4">
        <f t="shared" si="8"/>
        <v>23972</v>
      </c>
      <c r="E108" s="4">
        <f t="shared" si="9"/>
        <v>12989</v>
      </c>
      <c r="F108" s="11">
        <f t="shared" si="6"/>
        <v>7769616</v>
      </c>
      <c r="G108" s="116"/>
      <c r="H108" s="11">
        <f t="shared" si="5"/>
        <v>7769616</v>
      </c>
      <c r="I108" s="8"/>
      <c r="J108" s="100"/>
      <c r="K108" s="100"/>
      <c r="L108" s="101"/>
    </row>
    <row r="109" spans="1:12" ht="13.5">
      <c r="A109" s="47"/>
      <c r="B109" s="23">
        <v>102</v>
      </c>
      <c r="C109" s="11">
        <f t="shared" si="7"/>
        <v>36961</v>
      </c>
      <c r="D109" s="4">
        <f t="shared" si="8"/>
        <v>24012</v>
      </c>
      <c r="E109" s="4">
        <f t="shared" si="9"/>
        <v>12949</v>
      </c>
      <c r="F109" s="11">
        <f t="shared" si="6"/>
        <v>7745604</v>
      </c>
      <c r="G109" s="116"/>
      <c r="H109" s="11">
        <f t="shared" si="5"/>
        <v>7745604</v>
      </c>
      <c r="I109" s="8"/>
      <c r="J109" s="100"/>
      <c r="K109" s="100"/>
      <c r="L109" s="101"/>
    </row>
    <row r="110" spans="1:12" ht="13.5">
      <c r="A110" s="47"/>
      <c r="B110" s="23">
        <v>103</v>
      </c>
      <c r="C110" s="11">
        <f t="shared" si="7"/>
        <v>36961</v>
      </c>
      <c r="D110" s="4">
        <f t="shared" si="8"/>
        <v>24052</v>
      </c>
      <c r="E110" s="4">
        <f t="shared" si="9"/>
        <v>12909</v>
      </c>
      <c r="F110" s="11">
        <f t="shared" si="6"/>
        <v>7721552</v>
      </c>
      <c r="G110" s="116"/>
      <c r="H110" s="11">
        <f t="shared" si="5"/>
        <v>7721552</v>
      </c>
      <c r="I110" s="8"/>
      <c r="J110" s="100"/>
      <c r="K110" s="100"/>
      <c r="L110" s="101"/>
    </row>
    <row r="111" spans="1:12" ht="13.5">
      <c r="A111" s="47"/>
      <c r="B111" s="23">
        <v>104</v>
      </c>
      <c r="C111" s="11">
        <f t="shared" si="7"/>
        <v>36961</v>
      </c>
      <c r="D111" s="4">
        <f t="shared" si="8"/>
        <v>24092</v>
      </c>
      <c r="E111" s="4">
        <f t="shared" si="9"/>
        <v>12869</v>
      </c>
      <c r="F111" s="11">
        <f t="shared" si="6"/>
        <v>7697460</v>
      </c>
      <c r="G111" s="116"/>
      <c r="H111" s="11">
        <f t="shared" si="5"/>
        <v>7697460</v>
      </c>
      <c r="I111" s="8"/>
      <c r="J111" s="100"/>
      <c r="K111" s="100"/>
      <c r="L111" s="101"/>
    </row>
    <row r="112" spans="1:12" ht="13.5">
      <c r="A112" s="47"/>
      <c r="B112" s="23">
        <v>105</v>
      </c>
      <c r="C112" s="11">
        <f t="shared" si="7"/>
        <v>36961</v>
      </c>
      <c r="D112" s="4">
        <f t="shared" si="8"/>
        <v>24132</v>
      </c>
      <c r="E112" s="4">
        <f t="shared" si="9"/>
        <v>12829</v>
      </c>
      <c r="F112" s="11">
        <f t="shared" si="6"/>
        <v>7673328</v>
      </c>
      <c r="G112" s="116"/>
      <c r="H112" s="11">
        <f t="shared" si="5"/>
        <v>7673328</v>
      </c>
      <c r="I112" s="8"/>
      <c r="J112" s="100"/>
      <c r="K112" s="100"/>
      <c r="L112" s="101"/>
    </row>
    <row r="113" spans="1:12" ht="13.5">
      <c r="A113" s="47"/>
      <c r="B113" s="23">
        <v>106</v>
      </c>
      <c r="C113" s="11">
        <f t="shared" si="7"/>
        <v>36961</v>
      </c>
      <c r="D113" s="4">
        <f t="shared" si="8"/>
        <v>24173</v>
      </c>
      <c r="E113" s="4">
        <f t="shared" si="9"/>
        <v>12788</v>
      </c>
      <c r="F113" s="11">
        <f t="shared" si="6"/>
        <v>7649155</v>
      </c>
      <c r="G113" s="116"/>
      <c r="H113" s="11">
        <f t="shared" si="5"/>
        <v>7649155</v>
      </c>
      <c r="I113" s="8"/>
      <c r="J113" s="100"/>
      <c r="K113" s="100"/>
      <c r="L113" s="101"/>
    </row>
    <row r="114" spans="1:12" ht="13.5">
      <c r="A114" s="47"/>
      <c r="B114" s="23">
        <v>107</v>
      </c>
      <c r="C114" s="11">
        <f t="shared" si="7"/>
        <v>36961</v>
      </c>
      <c r="D114" s="4">
        <f t="shared" si="8"/>
        <v>24213</v>
      </c>
      <c r="E114" s="4">
        <f t="shared" si="9"/>
        <v>12748</v>
      </c>
      <c r="F114" s="11">
        <f t="shared" si="6"/>
        <v>7624942</v>
      </c>
      <c r="G114" s="116"/>
      <c r="H114" s="11">
        <f t="shared" si="5"/>
        <v>7624942</v>
      </c>
      <c r="I114" s="8"/>
      <c r="J114" s="100"/>
      <c r="K114" s="100"/>
      <c r="L114" s="101"/>
    </row>
    <row r="115" spans="1:12" ht="14.25" thickBot="1">
      <c r="A115" s="47"/>
      <c r="B115" s="24">
        <v>108</v>
      </c>
      <c r="C115" s="19">
        <f t="shared" si="7"/>
        <v>36961</v>
      </c>
      <c r="D115" s="16">
        <f t="shared" si="8"/>
        <v>24253</v>
      </c>
      <c r="E115" s="16">
        <f t="shared" si="9"/>
        <v>12708</v>
      </c>
      <c r="F115" s="19">
        <f t="shared" si="6"/>
        <v>7600689</v>
      </c>
      <c r="G115" s="114"/>
      <c r="H115" s="19">
        <f t="shared" si="5"/>
        <v>7600689</v>
      </c>
      <c r="I115" s="17"/>
      <c r="J115" s="16">
        <f>IF(H115&gt;30000000,ROUNDDOWN(30000000*0.5/100,0),ROUNDDOWN(H115*0.5/100,0))</f>
        <v>38003</v>
      </c>
      <c r="K115" s="16">
        <f>IF(H115&gt;25000000,ROUNDDOWN(25000000*0.5/100,0),ROUNDDOWN(H115*0.5/100,0))</f>
        <v>38003</v>
      </c>
      <c r="L115" s="17">
        <f>IF(H115&gt;20000000,ROUNDDOWN(20000000*0.5/100,0),ROUNDDOWN(H115*0.5/100,0))</f>
        <v>38003</v>
      </c>
    </row>
    <row r="116" spans="1:12" ht="13.5">
      <c r="A116" s="46">
        <v>10</v>
      </c>
      <c r="B116" s="25">
        <v>109</v>
      </c>
      <c r="C116" s="6">
        <f t="shared" si="7"/>
        <v>36961</v>
      </c>
      <c r="D116" s="6">
        <f t="shared" si="8"/>
        <v>24294</v>
      </c>
      <c r="E116" s="6">
        <f t="shared" si="9"/>
        <v>12667</v>
      </c>
      <c r="F116" s="6">
        <f t="shared" si="6"/>
        <v>7576395</v>
      </c>
      <c r="G116" s="115"/>
      <c r="H116" s="6">
        <f t="shared" si="5"/>
        <v>7576395</v>
      </c>
      <c r="I116" s="7">
        <f>IF(H115="","",ROUNDDOWN(H115/1000000*2830,0))</f>
        <v>21509</v>
      </c>
      <c r="J116" s="102"/>
      <c r="K116" s="103"/>
      <c r="L116" s="104"/>
    </row>
    <row r="117" spans="1:12" ht="13.5">
      <c r="A117" s="47"/>
      <c r="B117" s="23">
        <v>110</v>
      </c>
      <c r="C117" s="11">
        <f t="shared" si="7"/>
        <v>36961</v>
      </c>
      <c r="D117" s="4">
        <f t="shared" si="8"/>
        <v>24334</v>
      </c>
      <c r="E117" s="4">
        <f t="shared" si="9"/>
        <v>12627</v>
      </c>
      <c r="F117" s="11">
        <f t="shared" si="6"/>
        <v>7552061</v>
      </c>
      <c r="G117" s="116"/>
      <c r="H117" s="11">
        <f t="shared" si="5"/>
        <v>7552061</v>
      </c>
      <c r="I117" s="8"/>
      <c r="J117" s="105"/>
      <c r="K117" s="100"/>
      <c r="L117" s="101"/>
    </row>
    <row r="118" spans="1:12" ht="13.5">
      <c r="A118" s="47"/>
      <c r="B118" s="23">
        <v>111</v>
      </c>
      <c r="C118" s="11">
        <f t="shared" si="7"/>
        <v>36961</v>
      </c>
      <c r="D118" s="4">
        <f t="shared" si="8"/>
        <v>24375</v>
      </c>
      <c r="E118" s="4">
        <f t="shared" si="9"/>
        <v>12586</v>
      </c>
      <c r="F118" s="11">
        <f t="shared" si="6"/>
        <v>7527686</v>
      </c>
      <c r="G118" s="116"/>
      <c r="H118" s="11">
        <f t="shared" si="5"/>
        <v>7527686</v>
      </c>
      <c r="I118" s="8"/>
      <c r="J118" s="105"/>
      <c r="K118" s="100"/>
      <c r="L118" s="101"/>
    </row>
    <row r="119" spans="1:12" ht="13.5">
      <c r="A119" s="47"/>
      <c r="B119" s="23">
        <v>112</v>
      </c>
      <c r="C119" s="11">
        <f t="shared" si="7"/>
        <v>36961</v>
      </c>
      <c r="D119" s="4">
        <f t="shared" si="8"/>
        <v>24415</v>
      </c>
      <c r="E119" s="4">
        <f t="shared" si="9"/>
        <v>12546</v>
      </c>
      <c r="F119" s="11">
        <f t="shared" si="6"/>
        <v>7503271</v>
      </c>
      <c r="G119" s="116"/>
      <c r="H119" s="11">
        <f t="shared" si="5"/>
        <v>7503271</v>
      </c>
      <c r="I119" s="8"/>
      <c r="J119" s="105"/>
      <c r="K119" s="100"/>
      <c r="L119" s="101"/>
    </row>
    <row r="120" spans="1:12" ht="13.5">
      <c r="A120" s="47"/>
      <c r="B120" s="23">
        <v>113</v>
      </c>
      <c r="C120" s="11">
        <f t="shared" si="7"/>
        <v>36961</v>
      </c>
      <c r="D120" s="4">
        <f t="shared" si="8"/>
        <v>24456</v>
      </c>
      <c r="E120" s="4">
        <f t="shared" si="9"/>
        <v>12505</v>
      </c>
      <c r="F120" s="11">
        <f t="shared" si="6"/>
        <v>7478815</v>
      </c>
      <c r="G120" s="116"/>
      <c r="H120" s="11">
        <f t="shared" si="5"/>
        <v>7478815</v>
      </c>
      <c r="I120" s="8"/>
      <c r="J120" s="105"/>
      <c r="K120" s="100"/>
      <c r="L120" s="101"/>
    </row>
    <row r="121" spans="1:12" ht="13.5">
      <c r="A121" s="47"/>
      <c r="B121" s="23">
        <v>114</v>
      </c>
      <c r="C121" s="11">
        <f t="shared" si="7"/>
        <v>36961</v>
      </c>
      <c r="D121" s="4">
        <f t="shared" si="8"/>
        <v>24497</v>
      </c>
      <c r="E121" s="4">
        <f t="shared" si="9"/>
        <v>12464</v>
      </c>
      <c r="F121" s="11">
        <f t="shared" si="6"/>
        <v>7454318</v>
      </c>
      <c r="G121" s="116"/>
      <c r="H121" s="11">
        <f t="shared" si="5"/>
        <v>7454318</v>
      </c>
      <c r="I121" s="8"/>
      <c r="J121" s="105"/>
      <c r="K121" s="100"/>
      <c r="L121" s="101"/>
    </row>
    <row r="122" spans="1:12" ht="13.5">
      <c r="A122" s="47"/>
      <c r="B122" s="23">
        <v>115</v>
      </c>
      <c r="C122" s="11">
        <f t="shared" si="7"/>
        <v>36961</v>
      </c>
      <c r="D122" s="4">
        <f t="shared" si="8"/>
        <v>24538</v>
      </c>
      <c r="E122" s="4">
        <f t="shared" si="9"/>
        <v>12423</v>
      </c>
      <c r="F122" s="11">
        <f t="shared" si="6"/>
        <v>7429780</v>
      </c>
      <c r="G122" s="116"/>
      <c r="H122" s="11">
        <f t="shared" si="5"/>
        <v>7429780</v>
      </c>
      <c r="I122" s="8"/>
      <c r="J122" s="105"/>
      <c r="K122" s="100"/>
      <c r="L122" s="101"/>
    </row>
    <row r="123" spans="1:12" ht="13.5">
      <c r="A123" s="47"/>
      <c r="B123" s="23">
        <v>116</v>
      </c>
      <c r="C123" s="11">
        <f t="shared" si="7"/>
        <v>36961</v>
      </c>
      <c r="D123" s="4">
        <f t="shared" si="8"/>
        <v>24579</v>
      </c>
      <c r="E123" s="4">
        <f t="shared" si="9"/>
        <v>12382</v>
      </c>
      <c r="F123" s="11">
        <f t="shared" si="6"/>
        <v>7405201</v>
      </c>
      <c r="G123" s="116"/>
      <c r="H123" s="11">
        <f t="shared" si="5"/>
        <v>7405201</v>
      </c>
      <c r="I123" s="8"/>
      <c r="J123" s="105"/>
      <c r="K123" s="100"/>
      <c r="L123" s="101"/>
    </row>
    <row r="124" spans="1:12" ht="13.5">
      <c r="A124" s="47"/>
      <c r="B124" s="23">
        <v>117</v>
      </c>
      <c r="C124" s="11">
        <f t="shared" si="7"/>
        <v>36961</v>
      </c>
      <c r="D124" s="4">
        <f t="shared" si="8"/>
        <v>24619</v>
      </c>
      <c r="E124" s="4">
        <f t="shared" si="9"/>
        <v>12342</v>
      </c>
      <c r="F124" s="11">
        <f t="shared" si="6"/>
        <v>7380582</v>
      </c>
      <c r="G124" s="116"/>
      <c r="H124" s="11">
        <f t="shared" si="5"/>
        <v>7380582</v>
      </c>
      <c r="I124" s="8"/>
      <c r="J124" s="105"/>
      <c r="K124" s="100"/>
      <c r="L124" s="101"/>
    </row>
    <row r="125" spans="1:12" ht="13.5">
      <c r="A125" s="47"/>
      <c r="B125" s="23">
        <v>118</v>
      </c>
      <c r="C125" s="11">
        <f t="shared" si="7"/>
        <v>36961</v>
      </c>
      <c r="D125" s="4">
        <f t="shared" si="8"/>
        <v>24661</v>
      </c>
      <c r="E125" s="4">
        <f t="shared" si="9"/>
        <v>12300</v>
      </c>
      <c r="F125" s="11">
        <f t="shared" si="6"/>
        <v>7355921</v>
      </c>
      <c r="G125" s="116"/>
      <c r="H125" s="11">
        <f t="shared" si="5"/>
        <v>7355921</v>
      </c>
      <c r="I125" s="8"/>
      <c r="J125" s="105"/>
      <c r="K125" s="100"/>
      <c r="L125" s="101"/>
    </row>
    <row r="126" spans="1:12" ht="13.5">
      <c r="A126" s="47"/>
      <c r="B126" s="23">
        <v>119</v>
      </c>
      <c r="C126" s="11">
        <f t="shared" si="7"/>
        <v>36961</v>
      </c>
      <c r="D126" s="4">
        <f t="shared" si="8"/>
        <v>24702</v>
      </c>
      <c r="E126" s="4">
        <f t="shared" si="9"/>
        <v>12259</v>
      </c>
      <c r="F126" s="11">
        <f t="shared" si="6"/>
        <v>7331219</v>
      </c>
      <c r="G126" s="116"/>
      <c r="H126" s="11">
        <f t="shared" si="5"/>
        <v>7331219</v>
      </c>
      <c r="I126" s="8"/>
      <c r="J126" s="105"/>
      <c r="K126" s="100"/>
      <c r="L126" s="101"/>
    </row>
    <row r="127" spans="1:12" ht="14.25" thickBot="1">
      <c r="A127" s="48"/>
      <c r="B127" s="26">
        <v>120</v>
      </c>
      <c r="C127" s="20">
        <f t="shared" si="7"/>
        <v>36961</v>
      </c>
      <c r="D127" s="9">
        <f t="shared" si="8"/>
        <v>24743</v>
      </c>
      <c r="E127" s="9">
        <f t="shared" si="9"/>
        <v>12218</v>
      </c>
      <c r="F127" s="20">
        <f t="shared" si="6"/>
        <v>7306476</v>
      </c>
      <c r="G127" s="117"/>
      <c r="H127" s="20">
        <f t="shared" si="5"/>
        <v>7306476</v>
      </c>
      <c r="I127" s="10"/>
      <c r="J127" s="106">
        <f>IF(H127&gt;30000000,ROUNDDOWN(30000000*0.5/100,0),ROUNDDOWN(H127*0.5/100,0))</f>
        <v>36532</v>
      </c>
      <c r="K127" s="9">
        <f>IF(H127&gt;25000000,ROUNDDOWN(25000000*0.5/100,0),ROUNDDOWN(H127*0.5/100,0))</f>
        <v>36532</v>
      </c>
      <c r="L127" s="10">
        <f>IF(H127&gt;20000000,ROUNDDOWN(20000000*0.5/100,0),ROUNDDOWN(H127*0.5/100,0))</f>
        <v>36532</v>
      </c>
    </row>
    <row r="128" spans="1:12" ht="13.5">
      <c r="A128" s="47">
        <v>11</v>
      </c>
      <c r="B128" s="22">
        <v>121</v>
      </c>
      <c r="C128" s="11">
        <f t="shared" si="7"/>
        <v>36961</v>
      </c>
      <c r="D128" s="11">
        <f t="shared" si="8"/>
        <v>24784</v>
      </c>
      <c r="E128" s="11">
        <f t="shared" si="9"/>
        <v>12177</v>
      </c>
      <c r="F128" s="11">
        <f t="shared" si="6"/>
        <v>7281692</v>
      </c>
      <c r="G128" s="118"/>
      <c r="H128" s="11">
        <f t="shared" si="5"/>
        <v>7281692</v>
      </c>
      <c r="I128" s="12">
        <f>IF(H127="","",ROUNDDOWN(H127/1000000*2830,0))</f>
        <v>20677</v>
      </c>
      <c r="J128" s="98"/>
      <c r="K128" s="98"/>
      <c r="L128" s="99"/>
    </row>
    <row r="129" spans="1:12" ht="13.5">
      <c r="A129" s="47"/>
      <c r="B129" s="23">
        <v>122</v>
      </c>
      <c r="C129" s="11">
        <f t="shared" si="7"/>
        <v>36961</v>
      </c>
      <c r="D129" s="4">
        <f t="shared" si="8"/>
        <v>24825</v>
      </c>
      <c r="E129" s="4">
        <f t="shared" si="9"/>
        <v>12136</v>
      </c>
      <c r="F129" s="11">
        <f t="shared" si="6"/>
        <v>7256867</v>
      </c>
      <c r="G129" s="116"/>
      <c r="H129" s="11">
        <f t="shared" si="5"/>
        <v>7256867</v>
      </c>
      <c r="I129" s="8"/>
      <c r="J129" s="100"/>
      <c r="K129" s="100"/>
      <c r="L129" s="101"/>
    </row>
    <row r="130" spans="1:12" ht="13.5">
      <c r="A130" s="47"/>
      <c r="B130" s="23">
        <v>123</v>
      </c>
      <c r="C130" s="11">
        <f t="shared" si="7"/>
        <v>36961</v>
      </c>
      <c r="D130" s="4">
        <f t="shared" si="8"/>
        <v>24867</v>
      </c>
      <c r="E130" s="4">
        <f t="shared" si="9"/>
        <v>12094</v>
      </c>
      <c r="F130" s="11">
        <f t="shared" si="6"/>
        <v>7232000</v>
      </c>
      <c r="G130" s="116"/>
      <c r="H130" s="11">
        <f t="shared" si="5"/>
        <v>7232000</v>
      </c>
      <c r="I130" s="8"/>
      <c r="J130" s="100"/>
      <c r="K130" s="100"/>
      <c r="L130" s="101"/>
    </row>
    <row r="131" spans="1:12" ht="13.5">
      <c r="A131" s="47"/>
      <c r="B131" s="23">
        <v>124</v>
      </c>
      <c r="C131" s="11">
        <f t="shared" si="7"/>
        <v>36961</v>
      </c>
      <c r="D131" s="4">
        <f t="shared" si="8"/>
        <v>24908</v>
      </c>
      <c r="E131" s="4">
        <f t="shared" si="9"/>
        <v>12053</v>
      </c>
      <c r="F131" s="11">
        <f t="shared" si="6"/>
        <v>7207092</v>
      </c>
      <c r="G131" s="116"/>
      <c r="H131" s="11">
        <f t="shared" si="5"/>
        <v>7207092</v>
      </c>
      <c r="I131" s="8"/>
      <c r="J131" s="100"/>
      <c r="K131" s="100"/>
      <c r="L131" s="101"/>
    </row>
    <row r="132" spans="1:12" ht="13.5">
      <c r="A132" s="47"/>
      <c r="B132" s="23">
        <v>125</v>
      </c>
      <c r="C132" s="11">
        <f t="shared" si="7"/>
        <v>36961</v>
      </c>
      <c r="D132" s="4">
        <f t="shared" si="8"/>
        <v>24950</v>
      </c>
      <c r="E132" s="4">
        <f t="shared" si="9"/>
        <v>12011</v>
      </c>
      <c r="F132" s="11">
        <f t="shared" si="6"/>
        <v>7182142</v>
      </c>
      <c r="G132" s="116"/>
      <c r="H132" s="11">
        <f t="shared" si="5"/>
        <v>7182142</v>
      </c>
      <c r="I132" s="8"/>
      <c r="J132" s="100"/>
      <c r="K132" s="100"/>
      <c r="L132" s="101"/>
    </row>
    <row r="133" spans="1:12" ht="13.5">
      <c r="A133" s="47"/>
      <c r="B133" s="23">
        <v>126</v>
      </c>
      <c r="C133" s="11">
        <f t="shared" si="7"/>
        <v>36961</v>
      </c>
      <c r="D133" s="4">
        <f t="shared" si="8"/>
        <v>24991</v>
      </c>
      <c r="E133" s="4">
        <f t="shared" si="9"/>
        <v>11970</v>
      </c>
      <c r="F133" s="11">
        <f t="shared" si="6"/>
        <v>7157151</v>
      </c>
      <c r="G133" s="116"/>
      <c r="H133" s="11">
        <f t="shared" si="5"/>
        <v>7157151</v>
      </c>
      <c r="I133" s="8"/>
      <c r="J133" s="100"/>
      <c r="K133" s="100"/>
      <c r="L133" s="101"/>
    </row>
    <row r="134" spans="1:12" ht="13.5">
      <c r="A134" s="47"/>
      <c r="B134" s="23">
        <v>127</v>
      </c>
      <c r="C134" s="11">
        <f t="shared" si="7"/>
        <v>36961</v>
      </c>
      <c r="D134" s="4">
        <f t="shared" si="8"/>
        <v>25033</v>
      </c>
      <c r="E134" s="4">
        <f t="shared" si="9"/>
        <v>11928</v>
      </c>
      <c r="F134" s="11">
        <f t="shared" si="6"/>
        <v>7132118</v>
      </c>
      <c r="G134" s="116"/>
      <c r="H134" s="11">
        <f t="shared" si="5"/>
        <v>7132118</v>
      </c>
      <c r="I134" s="8"/>
      <c r="J134" s="100"/>
      <c r="K134" s="100"/>
      <c r="L134" s="101"/>
    </row>
    <row r="135" spans="1:12" ht="13.5">
      <c r="A135" s="47"/>
      <c r="B135" s="23">
        <v>128</v>
      </c>
      <c r="C135" s="11">
        <f t="shared" si="7"/>
        <v>36961</v>
      </c>
      <c r="D135" s="4">
        <f t="shared" si="8"/>
        <v>25075</v>
      </c>
      <c r="E135" s="4">
        <f t="shared" si="9"/>
        <v>11886</v>
      </c>
      <c r="F135" s="11">
        <f t="shared" si="6"/>
        <v>7107043</v>
      </c>
      <c r="G135" s="116"/>
      <c r="H135" s="11">
        <f aca="true" t="shared" si="10" ref="H135:H198">IF(F135-G135&lt;0,0,F135-G135)</f>
        <v>7107043</v>
      </c>
      <c r="I135" s="8"/>
      <c r="J135" s="100"/>
      <c r="K135" s="100"/>
      <c r="L135" s="101"/>
    </row>
    <row r="136" spans="1:12" ht="13.5">
      <c r="A136" s="47"/>
      <c r="B136" s="23">
        <v>129</v>
      </c>
      <c r="C136" s="11">
        <f t="shared" si="7"/>
        <v>36961</v>
      </c>
      <c r="D136" s="4">
        <f t="shared" si="8"/>
        <v>25116</v>
      </c>
      <c r="E136" s="4">
        <f t="shared" si="9"/>
        <v>11845</v>
      </c>
      <c r="F136" s="11">
        <f aca="true" t="shared" si="11" ref="F136:F199">IF(C136="","",IF(H135-D136&lt;=0,0,H135-D136))</f>
        <v>7081927</v>
      </c>
      <c r="G136" s="116"/>
      <c r="H136" s="11">
        <f t="shared" si="10"/>
        <v>7081927</v>
      </c>
      <c r="I136" s="8"/>
      <c r="J136" s="100"/>
      <c r="K136" s="100"/>
      <c r="L136" s="101"/>
    </row>
    <row r="137" spans="1:12" ht="13.5">
      <c r="A137" s="47"/>
      <c r="B137" s="23">
        <v>130</v>
      </c>
      <c r="C137" s="11">
        <f aca="true" t="shared" si="12" ref="C137:C200">IF(D137=0,0,D137+E137)</f>
        <v>36961</v>
      </c>
      <c r="D137" s="4">
        <f aca="true" t="shared" si="13" ref="D137:D200">IF(H136+E137&gt;$C$8,$C$8-E137,H136)</f>
        <v>25158</v>
      </c>
      <c r="E137" s="4">
        <f aca="true" t="shared" si="14" ref="E137:E200">IF(H136&gt;0,INT(H136*$E$4/12),0)</f>
        <v>11803</v>
      </c>
      <c r="F137" s="11">
        <f t="shared" si="11"/>
        <v>7056769</v>
      </c>
      <c r="G137" s="116"/>
      <c r="H137" s="11">
        <f t="shared" si="10"/>
        <v>7056769</v>
      </c>
      <c r="I137" s="8"/>
      <c r="J137" s="100"/>
      <c r="K137" s="100"/>
      <c r="L137" s="101"/>
    </row>
    <row r="138" spans="1:12" ht="13.5">
      <c r="A138" s="47"/>
      <c r="B138" s="23">
        <v>131</v>
      </c>
      <c r="C138" s="11">
        <f t="shared" si="12"/>
        <v>36961</v>
      </c>
      <c r="D138" s="4">
        <f t="shared" si="13"/>
        <v>25200</v>
      </c>
      <c r="E138" s="4">
        <f t="shared" si="14"/>
        <v>11761</v>
      </c>
      <c r="F138" s="11">
        <f t="shared" si="11"/>
        <v>7031569</v>
      </c>
      <c r="G138" s="116"/>
      <c r="H138" s="11">
        <f t="shared" si="10"/>
        <v>7031569</v>
      </c>
      <c r="I138" s="8"/>
      <c r="J138" s="100"/>
      <c r="K138" s="100"/>
      <c r="L138" s="101"/>
    </row>
    <row r="139" spans="1:12" ht="14.25" thickBot="1">
      <c r="A139" s="47"/>
      <c r="B139" s="24">
        <v>132</v>
      </c>
      <c r="C139" s="19">
        <f t="shared" si="12"/>
        <v>36961</v>
      </c>
      <c r="D139" s="16">
        <f t="shared" si="13"/>
        <v>25242</v>
      </c>
      <c r="E139" s="16">
        <f t="shared" si="14"/>
        <v>11719</v>
      </c>
      <c r="F139" s="19">
        <f t="shared" si="11"/>
        <v>7006327</v>
      </c>
      <c r="G139" s="114"/>
      <c r="H139" s="19">
        <f t="shared" si="10"/>
        <v>7006327</v>
      </c>
      <c r="I139" s="17"/>
      <c r="J139" s="107"/>
      <c r="K139" s="107"/>
      <c r="L139" s="108"/>
    </row>
    <row r="140" spans="1:12" ht="13.5">
      <c r="A140" s="46">
        <v>12</v>
      </c>
      <c r="B140" s="25">
        <v>133</v>
      </c>
      <c r="C140" s="6">
        <f t="shared" si="12"/>
        <v>36961</v>
      </c>
      <c r="D140" s="6">
        <f t="shared" si="13"/>
        <v>25284</v>
      </c>
      <c r="E140" s="6">
        <f t="shared" si="14"/>
        <v>11677</v>
      </c>
      <c r="F140" s="6">
        <f t="shared" si="11"/>
        <v>6981043</v>
      </c>
      <c r="G140" s="115"/>
      <c r="H140" s="6">
        <f t="shared" si="10"/>
        <v>6981043</v>
      </c>
      <c r="I140" s="7">
        <f>IF(H139="","",ROUNDDOWN(H139/1000000*2830,0))</f>
        <v>19827</v>
      </c>
      <c r="J140" s="102"/>
      <c r="K140" s="103"/>
      <c r="L140" s="104"/>
    </row>
    <row r="141" spans="1:12" ht="13.5">
      <c r="A141" s="47"/>
      <c r="B141" s="23">
        <v>134</v>
      </c>
      <c r="C141" s="11">
        <f t="shared" si="12"/>
        <v>36961</v>
      </c>
      <c r="D141" s="4">
        <f t="shared" si="13"/>
        <v>25326</v>
      </c>
      <c r="E141" s="4">
        <f t="shared" si="14"/>
        <v>11635</v>
      </c>
      <c r="F141" s="11">
        <f t="shared" si="11"/>
        <v>6955717</v>
      </c>
      <c r="G141" s="116"/>
      <c r="H141" s="11">
        <f t="shared" si="10"/>
        <v>6955717</v>
      </c>
      <c r="I141" s="8"/>
      <c r="J141" s="105"/>
      <c r="K141" s="100"/>
      <c r="L141" s="101"/>
    </row>
    <row r="142" spans="1:12" ht="13.5">
      <c r="A142" s="47"/>
      <c r="B142" s="23">
        <v>135</v>
      </c>
      <c r="C142" s="11">
        <f t="shared" si="12"/>
        <v>36961</v>
      </c>
      <c r="D142" s="4">
        <f t="shared" si="13"/>
        <v>25369</v>
      </c>
      <c r="E142" s="4">
        <f t="shared" si="14"/>
        <v>11592</v>
      </c>
      <c r="F142" s="11">
        <f t="shared" si="11"/>
        <v>6930348</v>
      </c>
      <c r="G142" s="116"/>
      <c r="H142" s="11">
        <f t="shared" si="10"/>
        <v>6930348</v>
      </c>
      <c r="I142" s="8"/>
      <c r="J142" s="105"/>
      <c r="K142" s="100"/>
      <c r="L142" s="101"/>
    </row>
    <row r="143" spans="1:12" ht="13.5">
      <c r="A143" s="47"/>
      <c r="B143" s="23">
        <v>136</v>
      </c>
      <c r="C143" s="11">
        <f t="shared" si="12"/>
        <v>36961</v>
      </c>
      <c r="D143" s="4">
        <f t="shared" si="13"/>
        <v>25411</v>
      </c>
      <c r="E143" s="4">
        <f t="shared" si="14"/>
        <v>11550</v>
      </c>
      <c r="F143" s="11">
        <f t="shared" si="11"/>
        <v>6904937</v>
      </c>
      <c r="G143" s="116"/>
      <c r="H143" s="11">
        <f t="shared" si="10"/>
        <v>6904937</v>
      </c>
      <c r="I143" s="8"/>
      <c r="J143" s="105"/>
      <c r="K143" s="100"/>
      <c r="L143" s="101"/>
    </row>
    <row r="144" spans="1:12" ht="13.5">
      <c r="A144" s="47"/>
      <c r="B144" s="23">
        <v>137</v>
      </c>
      <c r="C144" s="11">
        <f t="shared" si="12"/>
        <v>36961</v>
      </c>
      <c r="D144" s="4">
        <f t="shared" si="13"/>
        <v>25453</v>
      </c>
      <c r="E144" s="4">
        <f t="shared" si="14"/>
        <v>11508</v>
      </c>
      <c r="F144" s="11">
        <f t="shared" si="11"/>
        <v>6879484</v>
      </c>
      <c r="G144" s="116"/>
      <c r="H144" s="11">
        <f t="shared" si="10"/>
        <v>6879484</v>
      </c>
      <c r="I144" s="8"/>
      <c r="J144" s="105"/>
      <c r="K144" s="100"/>
      <c r="L144" s="101"/>
    </row>
    <row r="145" spans="1:12" ht="13.5">
      <c r="A145" s="47"/>
      <c r="B145" s="23">
        <v>138</v>
      </c>
      <c r="C145" s="11">
        <f t="shared" si="12"/>
        <v>36961</v>
      </c>
      <c r="D145" s="4">
        <f t="shared" si="13"/>
        <v>25496</v>
      </c>
      <c r="E145" s="4">
        <f t="shared" si="14"/>
        <v>11465</v>
      </c>
      <c r="F145" s="11">
        <f t="shared" si="11"/>
        <v>6853988</v>
      </c>
      <c r="G145" s="116"/>
      <c r="H145" s="11">
        <f t="shared" si="10"/>
        <v>6853988</v>
      </c>
      <c r="I145" s="8"/>
      <c r="J145" s="105"/>
      <c r="K145" s="100"/>
      <c r="L145" s="101"/>
    </row>
    <row r="146" spans="1:12" ht="13.5">
      <c r="A146" s="47"/>
      <c r="B146" s="23">
        <v>139</v>
      </c>
      <c r="C146" s="11">
        <f t="shared" si="12"/>
        <v>36961</v>
      </c>
      <c r="D146" s="4">
        <f t="shared" si="13"/>
        <v>25538</v>
      </c>
      <c r="E146" s="4">
        <f t="shared" si="14"/>
        <v>11423</v>
      </c>
      <c r="F146" s="11">
        <f t="shared" si="11"/>
        <v>6828450</v>
      </c>
      <c r="G146" s="116"/>
      <c r="H146" s="11">
        <f t="shared" si="10"/>
        <v>6828450</v>
      </c>
      <c r="I146" s="8"/>
      <c r="J146" s="105"/>
      <c r="K146" s="100"/>
      <c r="L146" s="101"/>
    </row>
    <row r="147" spans="1:12" ht="13.5">
      <c r="A147" s="47"/>
      <c r="B147" s="23">
        <v>140</v>
      </c>
      <c r="C147" s="11">
        <f t="shared" si="12"/>
        <v>36961</v>
      </c>
      <c r="D147" s="4">
        <f t="shared" si="13"/>
        <v>25581</v>
      </c>
      <c r="E147" s="4">
        <f t="shared" si="14"/>
        <v>11380</v>
      </c>
      <c r="F147" s="11">
        <f t="shared" si="11"/>
        <v>6802869</v>
      </c>
      <c r="G147" s="116"/>
      <c r="H147" s="11">
        <f t="shared" si="10"/>
        <v>6802869</v>
      </c>
      <c r="I147" s="8"/>
      <c r="J147" s="105"/>
      <c r="K147" s="100"/>
      <c r="L147" s="101"/>
    </row>
    <row r="148" spans="1:12" ht="13.5">
      <c r="A148" s="47"/>
      <c r="B148" s="23">
        <v>141</v>
      </c>
      <c r="C148" s="11">
        <f t="shared" si="12"/>
        <v>36961</v>
      </c>
      <c r="D148" s="4">
        <f t="shared" si="13"/>
        <v>25623</v>
      </c>
      <c r="E148" s="4">
        <f t="shared" si="14"/>
        <v>11338</v>
      </c>
      <c r="F148" s="11">
        <f t="shared" si="11"/>
        <v>6777246</v>
      </c>
      <c r="G148" s="116"/>
      <c r="H148" s="11">
        <f t="shared" si="10"/>
        <v>6777246</v>
      </c>
      <c r="I148" s="8"/>
      <c r="J148" s="105"/>
      <c r="K148" s="100"/>
      <c r="L148" s="101"/>
    </row>
    <row r="149" spans="1:12" ht="13.5">
      <c r="A149" s="47"/>
      <c r="B149" s="23">
        <v>142</v>
      </c>
      <c r="C149" s="11">
        <f t="shared" si="12"/>
        <v>36961</v>
      </c>
      <c r="D149" s="4">
        <f t="shared" si="13"/>
        <v>25666</v>
      </c>
      <c r="E149" s="4">
        <f t="shared" si="14"/>
        <v>11295</v>
      </c>
      <c r="F149" s="11">
        <f t="shared" si="11"/>
        <v>6751580</v>
      </c>
      <c r="G149" s="116"/>
      <c r="H149" s="11">
        <f t="shared" si="10"/>
        <v>6751580</v>
      </c>
      <c r="I149" s="8"/>
      <c r="J149" s="105"/>
      <c r="K149" s="100"/>
      <c r="L149" s="101"/>
    </row>
    <row r="150" spans="1:12" ht="13.5">
      <c r="A150" s="47"/>
      <c r="B150" s="23">
        <v>143</v>
      </c>
      <c r="C150" s="11">
        <f t="shared" si="12"/>
        <v>36961</v>
      </c>
      <c r="D150" s="4">
        <f t="shared" si="13"/>
        <v>25709</v>
      </c>
      <c r="E150" s="4">
        <f t="shared" si="14"/>
        <v>11252</v>
      </c>
      <c r="F150" s="11">
        <f t="shared" si="11"/>
        <v>6725871</v>
      </c>
      <c r="G150" s="116"/>
      <c r="H150" s="11">
        <f t="shared" si="10"/>
        <v>6725871</v>
      </c>
      <c r="I150" s="8"/>
      <c r="J150" s="105"/>
      <c r="K150" s="100"/>
      <c r="L150" s="101"/>
    </row>
    <row r="151" spans="1:12" ht="14.25" thickBot="1">
      <c r="A151" s="48"/>
      <c r="B151" s="26">
        <v>144</v>
      </c>
      <c r="C151" s="20">
        <f t="shared" si="12"/>
        <v>36961</v>
      </c>
      <c r="D151" s="9">
        <f t="shared" si="13"/>
        <v>25752</v>
      </c>
      <c r="E151" s="9">
        <f t="shared" si="14"/>
        <v>11209</v>
      </c>
      <c r="F151" s="20">
        <f t="shared" si="11"/>
        <v>6700119</v>
      </c>
      <c r="G151" s="117"/>
      <c r="H151" s="20">
        <f t="shared" si="10"/>
        <v>6700119</v>
      </c>
      <c r="I151" s="10"/>
      <c r="J151" s="109"/>
      <c r="K151" s="110"/>
      <c r="L151" s="111"/>
    </row>
    <row r="152" spans="1:12" ht="13.5">
      <c r="A152" s="47">
        <v>13</v>
      </c>
      <c r="B152" s="22">
        <v>145</v>
      </c>
      <c r="C152" s="11">
        <f t="shared" si="12"/>
        <v>36961</v>
      </c>
      <c r="D152" s="11">
        <f t="shared" si="13"/>
        <v>25795</v>
      </c>
      <c r="E152" s="11">
        <f t="shared" si="14"/>
        <v>11166</v>
      </c>
      <c r="F152" s="11">
        <f t="shared" si="11"/>
        <v>6674324</v>
      </c>
      <c r="G152" s="118"/>
      <c r="H152" s="11">
        <f t="shared" si="10"/>
        <v>6674324</v>
      </c>
      <c r="I152" s="12">
        <f>IF(H151="","",ROUNDDOWN(H151/1000000*2830,0))</f>
        <v>18961</v>
      </c>
      <c r="J152" s="98"/>
      <c r="K152" s="98"/>
      <c r="L152" s="99"/>
    </row>
    <row r="153" spans="1:12" ht="13.5">
      <c r="A153" s="47"/>
      <c r="B153" s="23">
        <v>146</v>
      </c>
      <c r="C153" s="11">
        <f t="shared" si="12"/>
        <v>36961</v>
      </c>
      <c r="D153" s="4">
        <f t="shared" si="13"/>
        <v>25838</v>
      </c>
      <c r="E153" s="4">
        <f t="shared" si="14"/>
        <v>11123</v>
      </c>
      <c r="F153" s="11">
        <f t="shared" si="11"/>
        <v>6648486</v>
      </c>
      <c r="G153" s="116"/>
      <c r="H153" s="11">
        <f t="shared" si="10"/>
        <v>6648486</v>
      </c>
      <c r="I153" s="8"/>
      <c r="J153" s="100"/>
      <c r="K153" s="100"/>
      <c r="L153" s="101"/>
    </row>
    <row r="154" spans="1:12" ht="13.5">
      <c r="A154" s="47"/>
      <c r="B154" s="23">
        <v>147</v>
      </c>
      <c r="C154" s="11">
        <f t="shared" si="12"/>
        <v>36961</v>
      </c>
      <c r="D154" s="4">
        <f t="shared" si="13"/>
        <v>25881</v>
      </c>
      <c r="E154" s="4">
        <f t="shared" si="14"/>
        <v>11080</v>
      </c>
      <c r="F154" s="11">
        <f t="shared" si="11"/>
        <v>6622605</v>
      </c>
      <c r="G154" s="116"/>
      <c r="H154" s="11">
        <f t="shared" si="10"/>
        <v>6622605</v>
      </c>
      <c r="I154" s="8"/>
      <c r="J154" s="100"/>
      <c r="K154" s="100"/>
      <c r="L154" s="101"/>
    </row>
    <row r="155" spans="1:12" ht="13.5">
      <c r="A155" s="47"/>
      <c r="B155" s="23">
        <v>148</v>
      </c>
      <c r="C155" s="11">
        <f t="shared" si="12"/>
        <v>36961</v>
      </c>
      <c r="D155" s="4">
        <f t="shared" si="13"/>
        <v>25924</v>
      </c>
      <c r="E155" s="4">
        <f t="shared" si="14"/>
        <v>11037</v>
      </c>
      <c r="F155" s="11">
        <f t="shared" si="11"/>
        <v>6596681</v>
      </c>
      <c r="G155" s="116"/>
      <c r="H155" s="11">
        <f t="shared" si="10"/>
        <v>6596681</v>
      </c>
      <c r="I155" s="8"/>
      <c r="J155" s="100"/>
      <c r="K155" s="100"/>
      <c r="L155" s="101"/>
    </row>
    <row r="156" spans="1:12" ht="13.5">
      <c r="A156" s="47"/>
      <c r="B156" s="23">
        <v>149</v>
      </c>
      <c r="C156" s="11">
        <f t="shared" si="12"/>
        <v>36961</v>
      </c>
      <c r="D156" s="4">
        <f t="shared" si="13"/>
        <v>25967</v>
      </c>
      <c r="E156" s="4">
        <f t="shared" si="14"/>
        <v>10994</v>
      </c>
      <c r="F156" s="11">
        <f t="shared" si="11"/>
        <v>6570714</v>
      </c>
      <c r="G156" s="116"/>
      <c r="H156" s="11">
        <f t="shared" si="10"/>
        <v>6570714</v>
      </c>
      <c r="I156" s="8"/>
      <c r="J156" s="100"/>
      <c r="K156" s="100"/>
      <c r="L156" s="101"/>
    </row>
    <row r="157" spans="1:12" ht="13.5">
      <c r="A157" s="47"/>
      <c r="B157" s="23">
        <v>150</v>
      </c>
      <c r="C157" s="11">
        <f t="shared" si="12"/>
        <v>36961</v>
      </c>
      <c r="D157" s="4">
        <f t="shared" si="13"/>
        <v>26010</v>
      </c>
      <c r="E157" s="4">
        <f t="shared" si="14"/>
        <v>10951</v>
      </c>
      <c r="F157" s="11">
        <f t="shared" si="11"/>
        <v>6544704</v>
      </c>
      <c r="G157" s="116"/>
      <c r="H157" s="11">
        <f t="shared" si="10"/>
        <v>6544704</v>
      </c>
      <c r="I157" s="8"/>
      <c r="J157" s="100"/>
      <c r="K157" s="100"/>
      <c r="L157" s="101"/>
    </row>
    <row r="158" spans="1:12" ht="13.5">
      <c r="A158" s="47"/>
      <c r="B158" s="23">
        <v>151</v>
      </c>
      <c r="C158" s="11">
        <f t="shared" si="12"/>
        <v>36961</v>
      </c>
      <c r="D158" s="4">
        <f t="shared" si="13"/>
        <v>26054</v>
      </c>
      <c r="E158" s="4">
        <f t="shared" si="14"/>
        <v>10907</v>
      </c>
      <c r="F158" s="11">
        <f t="shared" si="11"/>
        <v>6518650</v>
      </c>
      <c r="G158" s="116"/>
      <c r="H158" s="11">
        <f t="shared" si="10"/>
        <v>6518650</v>
      </c>
      <c r="I158" s="8"/>
      <c r="J158" s="100"/>
      <c r="K158" s="100"/>
      <c r="L158" s="101"/>
    </row>
    <row r="159" spans="1:12" ht="13.5">
      <c r="A159" s="47"/>
      <c r="B159" s="23">
        <v>152</v>
      </c>
      <c r="C159" s="11">
        <f t="shared" si="12"/>
        <v>36961</v>
      </c>
      <c r="D159" s="4">
        <f t="shared" si="13"/>
        <v>26097</v>
      </c>
      <c r="E159" s="4">
        <f t="shared" si="14"/>
        <v>10864</v>
      </c>
      <c r="F159" s="11">
        <f t="shared" si="11"/>
        <v>6492553</v>
      </c>
      <c r="G159" s="116"/>
      <c r="H159" s="11">
        <f t="shared" si="10"/>
        <v>6492553</v>
      </c>
      <c r="I159" s="8"/>
      <c r="J159" s="100"/>
      <c r="K159" s="100"/>
      <c r="L159" s="101"/>
    </row>
    <row r="160" spans="1:12" ht="13.5">
      <c r="A160" s="47"/>
      <c r="B160" s="23">
        <v>153</v>
      </c>
      <c r="C160" s="11">
        <f t="shared" si="12"/>
        <v>36961</v>
      </c>
      <c r="D160" s="4">
        <f t="shared" si="13"/>
        <v>26141</v>
      </c>
      <c r="E160" s="4">
        <f t="shared" si="14"/>
        <v>10820</v>
      </c>
      <c r="F160" s="11">
        <f t="shared" si="11"/>
        <v>6466412</v>
      </c>
      <c r="G160" s="116"/>
      <c r="H160" s="11">
        <f t="shared" si="10"/>
        <v>6466412</v>
      </c>
      <c r="I160" s="8"/>
      <c r="J160" s="100"/>
      <c r="K160" s="100"/>
      <c r="L160" s="101"/>
    </row>
    <row r="161" spans="1:12" ht="13.5">
      <c r="A161" s="47"/>
      <c r="B161" s="23">
        <v>154</v>
      </c>
      <c r="C161" s="11">
        <f t="shared" si="12"/>
        <v>36961</v>
      </c>
      <c r="D161" s="4">
        <f t="shared" si="13"/>
        <v>26184</v>
      </c>
      <c r="E161" s="4">
        <f t="shared" si="14"/>
        <v>10777</v>
      </c>
      <c r="F161" s="11">
        <f t="shared" si="11"/>
        <v>6440228</v>
      </c>
      <c r="G161" s="116"/>
      <c r="H161" s="11">
        <f t="shared" si="10"/>
        <v>6440228</v>
      </c>
      <c r="I161" s="8"/>
      <c r="J161" s="100"/>
      <c r="K161" s="100"/>
      <c r="L161" s="101"/>
    </row>
    <row r="162" spans="1:12" ht="13.5">
      <c r="A162" s="47"/>
      <c r="B162" s="23">
        <v>155</v>
      </c>
      <c r="C162" s="11">
        <f t="shared" si="12"/>
        <v>36961</v>
      </c>
      <c r="D162" s="4">
        <f t="shared" si="13"/>
        <v>26228</v>
      </c>
      <c r="E162" s="4">
        <f t="shared" si="14"/>
        <v>10733</v>
      </c>
      <c r="F162" s="11">
        <f t="shared" si="11"/>
        <v>6414000</v>
      </c>
      <c r="G162" s="116"/>
      <c r="H162" s="11">
        <f t="shared" si="10"/>
        <v>6414000</v>
      </c>
      <c r="I162" s="8"/>
      <c r="J162" s="100"/>
      <c r="K162" s="100"/>
      <c r="L162" s="101"/>
    </row>
    <row r="163" spans="1:12" ht="14.25" thickBot="1">
      <c r="A163" s="47"/>
      <c r="B163" s="24">
        <v>156</v>
      </c>
      <c r="C163" s="19">
        <f t="shared" si="12"/>
        <v>36961</v>
      </c>
      <c r="D163" s="16">
        <f t="shared" si="13"/>
        <v>26271</v>
      </c>
      <c r="E163" s="16">
        <f t="shared" si="14"/>
        <v>10690</v>
      </c>
      <c r="F163" s="19">
        <f t="shared" si="11"/>
        <v>6387729</v>
      </c>
      <c r="G163" s="114"/>
      <c r="H163" s="19">
        <f t="shared" si="10"/>
        <v>6387729</v>
      </c>
      <c r="I163" s="17"/>
      <c r="J163" s="107"/>
      <c r="K163" s="107"/>
      <c r="L163" s="108"/>
    </row>
    <row r="164" spans="1:12" ht="13.5">
      <c r="A164" s="46">
        <v>14</v>
      </c>
      <c r="B164" s="25">
        <v>157</v>
      </c>
      <c r="C164" s="6">
        <f t="shared" si="12"/>
        <v>36961</v>
      </c>
      <c r="D164" s="6">
        <f t="shared" si="13"/>
        <v>26315</v>
      </c>
      <c r="E164" s="6">
        <f t="shared" si="14"/>
        <v>10646</v>
      </c>
      <c r="F164" s="6">
        <f t="shared" si="11"/>
        <v>6361414</v>
      </c>
      <c r="G164" s="115"/>
      <c r="H164" s="6">
        <f t="shared" si="10"/>
        <v>6361414</v>
      </c>
      <c r="I164" s="7">
        <f>IF(H163="","",ROUNDDOWN(H163/1000000*2830,0))</f>
        <v>18077</v>
      </c>
      <c r="J164" s="102"/>
      <c r="K164" s="103"/>
      <c r="L164" s="104"/>
    </row>
    <row r="165" spans="1:12" ht="13.5">
      <c r="A165" s="47"/>
      <c r="B165" s="23">
        <v>158</v>
      </c>
      <c r="C165" s="11">
        <f t="shared" si="12"/>
        <v>36961</v>
      </c>
      <c r="D165" s="4">
        <f t="shared" si="13"/>
        <v>26359</v>
      </c>
      <c r="E165" s="4">
        <f t="shared" si="14"/>
        <v>10602</v>
      </c>
      <c r="F165" s="11">
        <f t="shared" si="11"/>
        <v>6335055</v>
      </c>
      <c r="G165" s="116"/>
      <c r="H165" s="11">
        <f t="shared" si="10"/>
        <v>6335055</v>
      </c>
      <c r="I165" s="8"/>
      <c r="J165" s="105"/>
      <c r="K165" s="100"/>
      <c r="L165" s="101"/>
    </row>
    <row r="166" spans="1:12" ht="13.5">
      <c r="A166" s="47"/>
      <c r="B166" s="23">
        <v>159</v>
      </c>
      <c r="C166" s="11">
        <f t="shared" si="12"/>
        <v>36961</v>
      </c>
      <c r="D166" s="4">
        <f t="shared" si="13"/>
        <v>26403</v>
      </c>
      <c r="E166" s="4">
        <f t="shared" si="14"/>
        <v>10558</v>
      </c>
      <c r="F166" s="11">
        <f t="shared" si="11"/>
        <v>6308652</v>
      </c>
      <c r="G166" s="116"/>
      <c r="H166" s="11">
        <f t="shared" si="10"/>
        <v>6308652</v>
      </c>
      <c r="I166" s="8"/>
      <c r="J166" s="105"/>
      <c r="K166" s="100"/>
      <c r="L166" s="101"/>
    </row>
    <row r="167" spans="1:12" ht="13.5">
      <c r="A167" s="47"/>
      <c r="B167" s="23">
        <v>160</v>
      </c>
      <c r="C167" s="11">
        <f t="shared" si="12"/>
        <v>36961</v>
      </c>
      <c r="D167" s="4">
        <f t="shared" si="13"/>
        <v>26447</v>
      </c>
      <c r="E167" s="4">
        <f t="shared" si="14"/>
        <v>10514</v>
      </c>
      <c r="F167" s="11">
        <f t="shared" si="11"/>
        <v>6282205</v>
      </c>
      <c r="G167" s="116"/>
      <c r="H167" s="11">
        <f t="shared" si="10"/>
        <v>6282205</v>
      </c>
      <c r="I167" s="8"/>
      <c r="J167" s="105"/>
      <c r="K167" s="100"/>
      <c r="L167" s="101"/>
    </row>
    <row r="168" spans="1:12" ht="13.5">
      <c r="A168" s="47"/>
      <c r="B168" s="22">
        <v>161</v>
      </c>
      <c r="C168" s="11">
        <f t="shared" si="12"/>
        <v>36961</v>
      </c>
      <c r="D168" s="4">
        <f t="shared" si="13"/>
        <v>26491</v>
      </c>
      <c r="E168" s="4">
        <f t="shared" si="14"/>
        <v>10470</v>
      </c>
      <c r="F168" s="11">
        <f t="shared" si="11"/>
        <v>6255714</v>
      </c>
      <c r="G168" s="118"/>
      <c r="H168" s="11">
        <f t="shared" si="10"/>
        <v>6255714</v>
      </c>
      <c r="I168" s="12"/>
      <c r="J168" s="105"/>
      <c r="K168" s="100"/>
      <c r="L168" s="101"/>
    </row>
    <row r="169" spans="1:12" ht="13.5">
      <c r="A169" s="47"/>
      <c r="B169" s="23">
        <v>162</v>
      </c>
      <c r="C169" s="11">
        <f t="shared" si="12"/>
        <v>36961</v>
      </c>
      <c r="D169" s="4">
        <f t="shared" si="13"/>
        <v>26535</v>
      </c>
      <c r="E169" s="4">
        <f t="shared" si="14"/>
        <v>10426</v>
      </c>
      <c r="F169" s="11">
        <f t="shared" si="11"/>
        <v>6229179</v>
      </c>
      <c r="G169" s="116"/>
      <c r="H169" s="11">
        <f t="shared" si="10"/>
        <v>6229179</v>
      </c>
      <c r="I169" s="8"/>
      <c r="J169" s="105"/>
      <c r="K169" s="100"/>
      <c r="L169" s="101"/>
    </row>
    <row r="170" spans="1:12" ht="13.5">
      <c r="A170" s="47"/>
      <c r="B170" s="23">
        <v>163</v>
      </c>
      <c r="C170" s="11">
        <f t="shared" si="12"/>
        <v>36961</v>
      </c>
      <c r="D170" s="4">
        <f t="shared" si="13"/>
        <v>26580</v>
      </c>
      <c r="E170" s="4">
        <f t="shared" si="14"/>
        <v>10381</v>
      </c>
      <c r="F170" s="11">
        <f t="shared" si="11"/>
        <v>6202599</v>
      </c>
      <c r="G170" s="116"/>
      <c r="H170" s="11">
        <f t="shared" si="10"/>
        <v>6202599</v>
      </c>
      <c r="I170" s="8"/>
      <c r="J170" s="105"/>
      <c r="K170" s="100"/>
      <c r="L170" s="101"/>
    </row>
    <row r="171" spans="1:12" ht="13.5">
      <c r="A171" s="47"/>
      <c r="B171" s="23">
        <v>164</v>
      </c>
      <c r="C171" s="11">
        <f t="shared" si="12"/>
        <v>36961</v>
      </c>
      <c r="D171" s="4">
        <f t="shared" si="13"/>
        <v>26624</v>
      </c>
      <c r="E171" s="4">
        <f t="shared" si="14"/>
        <v>10337</v>
      </c>
      <c r="F171" s="11">
        <f t="shared" si="11"/>
        <v>6175975</v>
      </c>
      <c r="G171" s="116"/>
      <c r="H171" s="11">
        <f t="shared" si="10"/>
        <v>6175975</v>
      </c>
      <c r="I171" s="8"/>
      <c r="J171" s="105"/>
      <c r="K171" s="100"/>
      <c r="L171" s="101"/>
    </row>
    <row r="172" spans="1:12" ht="13.5">
      <c r="A172" s="47"/>
      <c r="B172" s="23">
        <v>165</v>
      </c>
      <c r="C172" s="11">
        <f t="shared" si="12"/>
        <v>36961</v>
      </c>
      <c r="D172" s="4">
        <f t="shared" si="13"/>
        <v>26668</v>
      </c>
      <c r="E172" s="4">
        <f t="shared" si="14"/>
        <v>10293</v>
      </c>
      <c r="F172" s="11">
        <f t="shared" si="11"/>
        <v>6149307</v>
      </c>
      <c r="G172" s="116"/>
      <c r="H172" s="11">
        <f t="shared" si="10"/>
        <v>6149307</v>
      </c>
      <c r="I172" s="8"/>
      <c r="J172" s="105"/>
      <c r="K172" s="100"/>
      <c r="L172" s="101"/>
    </row>
    <row r="173" spans="1:12" ht="13.5">
      <c r="A173" s="47"/>
      <c r="B173" s="23">
        <v>166</v>
      </c>
      <c r="C173" s="11">
        <f t="shared" si="12"/>
        <v>36961</v>
      </c>
      <c r="D173" s="4">
        <f t="shared" si="13"/>
        <v>26713</v>
      </c>
      <c r="E173" s="4">
        <f t="shared" si="14"/>
        <v>10248</v>
      </c>
      <c r="F173" s="11">
        <f t="shared" si="11"/>
        <v>6122594</v>
      </c>
      <c r="G173" s="116"/>
      <c r="H173" s="11">
        <f t="shared" si="10"/>
        <v>6122594</v>
      </c>
      <c r="I173" s="8"/>
      <c r="J173" s="105"/>
      <c r="K173" s="100"/>
      <c r="L173" s="101"/>
    </row>
    <row r="174" spans="1:12" ht="13.5">
      <c r="A174" s="47"/>
      <c r="B174" s="23">
        <v>167</v>
      </c>
      <c r="C174" s="11">
        <f t="shared" si="12"/>
        <v>36961</v>
      </c>
      <c r="D174" s="4">
        <f t="shared" si="13"/>
        <v>26757</v>
      </c>
      <c r="E174" s="4">
        <f t="shared" si="14"/>
        <v>10204</v>
      </c>
      <c r="F174" s="11">
        <f t="shared" si="11"/>
        <v>6095837</v>
      </c>
      <c r="G174" s="116"/>
      <c r="H174" s="11">
        <f t="shared" si="10"/>
        <v>6095837</v>
      </c>
      <c r="I174" s="8"/>
      <c r="J174" s="105"/>
      <c r="K174" s="100"/>
      <c r="L174" s="101"/>
    </row>
    <row r="175" spans="1:12" ht="14.25" thickBot="1">
      <c r="A175" s="48"/>
      <c r="B175" s="26">
        <v>168</v>
      </c>
      <c r="C175" s="20">
        <f t="shared" si="12"/>
        <v>36961</v>
      </c>
      <c r="D175" s="9">
        <f t="shared" si="13"/>
        <v>26802</v>
      </c>
      <c r="E175" s="9">
        <f t="shared" si="14"/>
        <v>10159</v>
      </c>
      <c r="F175" s="20">
        <f t="shared" si="11"/>
        <v>6069035</v>
      </c>
      <c r="G175" s="117"/>
      <c r="H175" s="20">
        <f t="shared" si="10"/>
        <v>6069035</v>
      </c>
      <c r="I175" s="10"/>
      <c r="J175" s="109"/>
      <c r="K175" s="110"/>
      <c r="L175" s="111"/>
    </row>
    <row r="176" spans="1:12" ht="13.5">
      <c r="A176" s="47">
        <v>15</v>
      </c>
      <c r="B176" s="22">
        <v>169</v>
      </c>
      <c r="C176" s="11">
        <f t="shared" si="12"/>
        <v>36961</v>
      </c>
      <c r="D176" s="11">
        <f t="shared" si="13"/>
        <v>26846</v>
      </c>
      <c r="E176" s="11">
        <f t="shared" si="14"/>
        <v>10115</v>
      </c>
      <c r="F176" s="11">
        <f t="shared" si="11"/>
        <v>6042189</v>
      </c>
      <c r="G176" s="118"/>
      <c r="H176" s="11">
        <f t="shared" si="10"/>
        <v>6042189</v>
      </c>
      <c r="I176" s="12">
        <f>IF(H175="","",ROUNDDOWN(H175/1000000*2830,0))</f>
        <v>17175</v>
      </c>
      <c r="J176" s="98"/>
      <c r="K176" s="98"/>
      <c r="L176" s="99"/>
    </row>
    <row r="177" spans="1:12" ht="13.5">
      <c r="A177" s="47"/>
      <c r="B177" s="23">
        <v>170</v>
      </c>
      <c r="C177" s="11">
        <f t="shared" si="12"/>
        <v>36961</v>
      </c>
      <c r="D177" s="4">
        <f t="shared" si="13"/>
        <v>26891</v>
      </c>
      <c r="E177" s="4">
        <f t="shared" si="14"/>
        <v>10070</v>
      </c>
      <c r="F177" s="11">
        <f t="shared" si="11"/>
        <v>6015298</v>
      </c>
      <c r="G177" s="116"/>
      <c r="H177" s="11">
        <f t="shared" si="10"/>
        <v>6015298</v>
      </c>
      <c r="I177" s="8"/>
      <c r="J177" s="100"/>
      <c r="K177" s="100"/>
      <c r="L177" s="101"/>
    </row>
    <row r="178" spans="1:12" ht="13.5">
      <c r="A178" s="47"/>
      <c r="B178" s="23">
        <v>171</v>
      </c>
      <c r="C178" s="11">
        <f t="shared" si="12"/>
        <v>36961</v>
      </c>
      <c r="D178" s="4">
        <f t="shared" si="13"/>
        <v>26936</v>
      </c>
      <c r="E178" s="4">
        <f t="shared" si="14"/>
        <v>10025</v>
      </c>
      <c r="F178" s="11">
        <f t="shared" si="11"/>
        <v>5988362</v>
      </c>
      <c r="G178" s="116"/>
      <c r="H178" s="11">
        <f t="shared" si="10"/>
        <v>5988362</v>
      </c>
      <c r="I178" s="8"/>
      <c r="J178" s="100"/>
      <c r="K178" s="100"/>
      <c r="L178" s="101"/>
    </row>
    <row r="179" spans="1:12" ht="13.5">
      <c r="A179" s="47"/>
      <c r="B179" s="23">
        <v>172</v>
      </c>
      <c r="C179" s="11">
        <f t="shared" si="12"/>
        <v>36961</v>
      </c>
      <c r="D179" s="4">
        <f t="shared" si="13"/>
        <v>26981</v>
      </c>
      <c r="E179" s="4">
        <f t="shared" si="14"/>
        <v>9980</v>
      </c>
      <c r="F179" s="11">
        <f t="shared" si="11"/>
        <v>5961381</v>
      </c>
      <c r="G179" s="116"/>
      <c r="H179" s="11">
        <f t="shared" si="10"/>
        <v>5961381</v>
      </c>
      <c r="I179" s="8"/>
      <c r="J179" s="100"/>
      <c r="K179" s="100"/>
      <c r="L179" s="101"/>
    </row>
    <row r="180" spans="1:12" ht="13.5">
      <c r="A180" s="47"/>
      <c r="B180" s="22">
        <v>173</v>
      </c>
      <c r="C180" s="11">
        <f t="shared" si="12"/>
        <v>36961</v>
      </c>
      <c r="D180" s="4">
        <f t="shared" si="13"/>
        <v>27026</v>
      </c>
      <c r="E180" s="4">
        <f t="shared" si="14"/>
        <v>9935</v>
      </c>
      <c r="F180" s="11">
        <f t="shared" si="11"/>
        <v>5934355</v>
      </c>
      <c r="G180" s="118"/>
      <c r="H180" s="11">
        <f t="shared" si="10"/>
        <v>5934355</v>
      </c>
      <c r="I180" s="12"/>
      <c r="J180" s="100"/>
      <c r="K180" s="100"/>
      <c r="L180" s="101"/>
    </row>
    <row r="181" spans="1:12" ht="13.5">
      <c r="A181" s="47"/>
      <c r="B181" s="23">
        <v>174</v>
      </c>
      <c r="C181" s="11">
        <f t="shared" si="12"/>
        <v>36961</v>
      </c>
      <c r="D181" s="4">
        <f t="shared" si="13"/>
        <v>27071</v>
      </c>
      <c r="E181" s="4">
        <f t="shared" si="14"/>
        <v>9890</v>
      </c>
      <c r="F181" s="11">
        <f t="shared" si="11"/>
        <v>5907284</v>
      </c>
      <c r="G181" s="116"/>
      <c r="H181" s="11">
        <f t="shared" si="10"/>
        <v>5907284</v>
      </c>
      <c r="I181" s="8"/>
      <c r="J181" s="100"/>
      <c r="K181" s="100"/>
      <c r="L181" s="101"/>
    </row>
    <row r="182" spans="1:12" ht="13.5">
      <c r="A182" s="47"/>
      <c r="B182" s="23">
        <v>175</v>
      </c>
      <c r="C182" s="11">
        <f t="shared" si="12"/>
        <v>36961</v>
      </c>
      <c r="D182" s="4">
        <f t="shared" si="13"/>
        <v>27116</v>
      </c>
      <c r="E182" s="4">
        <f t="shared" si="14"/>
        <v>9845</v>
      </c>
      <c r="F182" s="11">
        <f t="shared" si="11"/>
        <v>5880168</v>
      </c>
      <c r="G182" s="116"/>
      <c r="H182" s="11">
        <f t="shared" si="10"/>
        <v>5880168</v>
      </c>
      <c r="I182" s="8"/>
      <c r="J182" s="100"/>
      <c r="K182" s="100"/>
      <c r="L182" s="101"/>
    </row>
    <row r="183" spans="1:12" ht="13.5">
      <c r="A183" s="47"/>
      <c r="B183" s="23">
        <v>176</v>
      </c>
      <c r="C183" s="11">
        <f t="shared" si="12"/>
        <v>36961</v>
      </c>
      <c r="D183" s="4">
        <f t="shared" si="13"/>
        <v>27161</v>
      </c>
      <c r="E183" s="4">
        <f t="shared" si="14"/>
        <v>9800</v>
      </c>
      <c r="F183" s="11">
        <f t="shared" si="11"/>
        <v>5853007</v>
      </c>
      <c r="G183" s="116"/>
      <c r="H183" s="11">
        <f t="shared" si="10"/>
        <v>5853007</v>
      </c>
      <c r="I183" s="8"/>
      <c r="J183" s="100"/>
      <c r="K183" s="100"/>
      <c r="L183" s="101"/>
    </row>
    <row r="184" spans="1:12" ht="13.5">
      <c r="A184" s="47"/>
      <c r="B184" s="23">
        <v>177</v>
      </c>
      <c r="C184" s="11">
        <f t="shared" si="12"/>
        <v>36961</v>
      </c>
      <c r="D184" s="4">
        <f t="shared" si="13"/>
        <v>27206</v>
      </c>
      <c r="E184" s="4">
        <f t="shared" si="14"/>
        <v>9755</v>
      </c>
      <c r="F184" s="11">
        <f t="shared" si="11"/>
        <v>5825801</v>
      </c>
      <c r="G184" s="116"/>
      <c r="H184" s="11">
        <f t="shared" si="10"/>
        <v>5825801</v>
      </c>
      <c r="I184" s="8"/>
      <c r="J184" s="100"/>
      <c r="K184" s="100"/>
      <c r="L184" s="101"/>
    </row>
    <row r="185" spans="1:12" ht="13.5">
      <c r="A185" s="47"/>
      <c r="B185" s="23">
        <v>178</v>
      </c>
      <c r="C185" s="11">
        <f t="shared" si="12"/>
        <v>36961</v>
      </c>
      <c r="D185" s="4">
        <f t="shared" si="13"/>
        <v>27252</v>
      </c>
      <c r="E185" s="4">
        <f t="shared" si="14"/>
        <v>9709</v>
      </c>
      <c r="F185" s="11">
        <f t="shared" si="11"/>
        <v>5798549</v>
      </c>
      <c r="G185" s="116"/>
      <c r="H185" s="11">
        <f t="shared" si="10"/>
        <v>5798549</v>
      </c>
      <c r="I185" s="8"/>
      <c r="J185" s="100"/>
      <c r="K185" s="100"/>
      <c r="L185" s="101"/>
    </row>
    <row r="186" spans="1:12" ht="13.5">
      <c r="A186" s="47"/>
      <c r="B186" s="23">
        <v>179</v>
      </c>
      <c r="C186" s="11">
        <f t="shared" si="12"/>
        <v>36961</v>
      </c>
      <c r="D186" s="4">
        <f t="shared" si="13"/>
        <v>27297</v>
      </c>
      <c r="E186" s="4">
        <f t="shared" si="14"/>
        <v>9664</v>
      </c>
      <c r="F186" s="11">
        <f t="shared" si="11"/>
        <v>5771252</v>
      </c>
      <c r="G186" s="116"/>
      <c r="H186" s="11">
        <f t="shared" si="10"/>
        <v>5771252</v>
      </c>
      <c r="I186" s="8"/>
      <c r="J186" s="100"/>
      <c r="K186" s="100"/>
      <c r="L186" s="101"/>
    </row>
    <row r="187" spans="1:12" ht="14.25" thickBot="1">
      <c r="A187" s="47"/>
      <c r="B187" s="24">
        <v>180</v>
      </c>
      <c r="C187" s="19">
        <f t="shared" si="12"/>
        <v>36961</v>
      </c>
      <c r="D187" s="16">
        <f t="shared" si="13"/>
        <v>27343</v>
      </c>
      <c r="E187" s="16">
        <f t="shared" si="14"/>
        <v>9618</v>
      </c>
      <c r="F187" s="19">
        <f t="shared" si="11"/>
        <v>5743909</v>
      </c>
      <c r="G187" s="114"/>
      <c r="H187" s="19">
        <f t="shared" si="10"/>
        <v>5743909</v>
      </c>
      <c r="I187" s="17"/>
      <c r="J187" s="107"/>
      <c r="K187" s="107"/>
      <c r="L187" s="108"/>
    </row>
    <row r="188" spans="1:12" ht="13.5">
      <c r="A188" s="46">
        <v>16</v>
      </c>
      <c r="B188" s="25">
        <v>181</v>
      </c>
      <c r="C188" s="6">
        <f t="shared" si="12"/>
        <v>36961</v>
      </c>
      <c r="D188" s="6">
        <f t="shared" si="13"/>
        <v>27388</v>
      </c>
      <c r="E188" s="6">
        <f t="shared" si="14"/>
        <v>9573</v>
      </c>
      <c r="F188" s="6">
        <f t="shared" si="11"/>
        <v>5716521</v>
      </c>
      <c r="G188" s="115"/>
      <c r="H188" s="6">
        <f t="shared" si="10"/>
        <v>5716521</v>
      </c>
      <c r="I188" s="7">
        <f>IF(H187="","",ROUNDDOWN(H187/1000000*2830,0))</f>
        <v>16255</v>
      </c>
      <c r="J188" s="102"/>
      <c r="K188" s="103"/>
      <c r="L188" s="104"/>
    </row>
    <row r="189" spans="1:12" ht="13.5">
      <c r="A189" s="47"/>
      <c r="B189" s="23">
        <v>182</v>
      </c>
      <c r="C189" s="11">
        <f t="shared" si="12"/>
        <v>36961</v>
      </c>
      <c r="D189" s="4">
        <f t="shared" si="13"/>
        <v>27434</v>
      </c>
      <c r="E189" s="4">
        <f t="shared" si="14"/>
        <v>9527</v>
      </c>
      <c r="F189" s="11">
        <f t="shared" si="11"/>
        <v>5689087</v>
      </c>
      <c r="G189" s="116"/>
      <c r="H189" s="11">
        <f t="shared" si="10"/>
        <v>5689087</v>
      </c>
      <c r="I189" s="8"/>
      <c r="J189" s="105"/>
      <c r="K189" s="100"/>
      <c r="L189" s="101"/>
    </row>
    <row r="190" spans="1:12" ht="13.5">
      <c r="A190" s="47"/>
      <c r="B190" s="23">
        <v>183</v>
      </c>
      <c r="C190" s="11">
        <f t="shared" si="12"/>
        <v>36961</v>
      </c>
      <c r="D190" s="4">
        <f t="shared" si="13"/>
        <v>27480</v>
      </c>
      <c r="E190" s="4">
        <f t="shared" si="14"/>
        <v>9481</v>
      </c>
      <c r="F190" s="11">
        <f t="shared" si="11"/>
        <v>5661607</v>
      </c>
      <c r="G190" s="116"/>
      <c r="H190" s="11">
        <f t="shared" si="10"/>
        <v>5661607</v>
      </c>
      <c r="I190" s="8"/>
      <c r="J190" s="105"/>
      <c r="K190" s="100"/>
      <c r="L190" s="101"/>
    </row>
    <row r="191" spans="1:12" ht="13.5">
      <c r="A191" s="47"/>
      <c r="B191" s="23">
        <v>184</v>
      </c>
      <c r="C191" s="11">
        <f t="shared" si="12"/>
        <v>36961</v>
      </c>
      <c r="D191" s="4">
        <f t="shared" si="13"/>
        <v>27525</v>
      </c>
      <c r="E191" s="4">
        <f t="shared" si="14"/>
        <v>9436</v>
      </c>
      <c r="F191" s="11">
        <f t="shared" si="11"/>
        <v>5634082</v>
      </c>
      <c r="G191" s="116"/>
      <c r="H191" s="11">
        <f t="shared" si="10"/>
        <v>5634082</v>
      </c>
      <c r="I191" s="8"/>
      <c r="J191" s="105"/>
      <c r="K191" s="100"/>
      <c r="L191" s="101"/>
    </row>
    <row r="192" spans="1:12" ht="13.5">
      <c r="A192" s="47"/>
      <c r="B192" s="22">
        <v>185</v>
      </c>
      <c r="C192" s="11">
        <f t="shared" si="12"/>
        <v>36961</v>
      </c>
      <c r="D192" s="4">
        <f t="shared" si="13"/>
        <v>27571</v>
      </c>
      <c r="E192" s="4">
        <f t="shared" si="14"/>
        <v>9390</v>
      </c>
      <c r="F192" s="11">
        <f t="shared" si="11"/>
        <v>5606511</v>
      </c>
      <c r="G192" s="118"/>
      <c r="H192" s="11">
        <f t="shared" si="10"/>
        <v>5606511</v>
      </c>
      <c r="I192" s="12"/>
      <c r="J192" s="105"/>
      <c r="K192" s="100"/>
      <c r="L192" s="101"/>
    </row>
    <row r="193" spans="1:12" ht="13.5">
      <c r="A193" s="47"/>
      <c r="B193" s="23">
        <v>186</v>
      </c>
      <c r="C193" s="11">
        <f t="shared" si="12"/>
        <v>36961</v>
      </c>
      <c r="D193" s="4">
        <f t="shared" si="13"/>
        <v>27617</v>
      </c>
      <c r="E193" s="4">
        <f t="shared" si="14"/>
        <v>9344</v>
      </c>
      <c r="F193" s="11">
        <f t="shared" si="11"/>
        <v>5578894</v>
      </c>
      <c r="G193" s="116"/>
      <c r="H193" s="11">
        <f t="shared" si="10"/>
        <v>5578894</v>
      </c>
      <c r="I193" s="8"/>
      <c r="J193" s="105"/>
      <c r="K193" s="100"/>
      <c r="L193" s="101"/>
    </row>
    <row r="194" spans="1:12" ht="13.5">
      <c r="A194" s="47"/>
      <c r="B194" s="23">
        <v>187</v>
      </c>
      <c r="C194" s="11">
        <f t="shared" si="12"/>
        <v>36961</v>
      </c>
      <c r="D194" s="4">
        <f t="shared" si="13"/>
        <v>27663</v>
      </c>
      <c r="E194" s="4">
        <f t="shared" si="14"/>
        <v>9298</v>
      </c>
      <c r="F194" s="11">
        <f t="shared" si="11"/>
        <v>5551231</v>
      </c>
      <c r="G194" s="116"/>
      <c r="H194" s="11">
        <f t="shared" si="10"/>
        <v>5551231</v>
      </c>
      <c r="I194" s="8"/>
      <c r="J194" s="105"/>
      <c r="K194" s="100"/>
      <c r="L194" s="101"/>
    </row>
    <row r="195" spans="1:12" ht="13.5">
      <c r="A195" s="47"/>
      <c r="B195" s="23">
        <v>188</v>
      </c>
      <c r="C195" s="11">
        <f t="shared" si="12"/>
        <v>36961</v>
      </c>
      <c r="D195" s="4">
        <f t="shared" si="13"/>
        <v>27709</v>
      </c>
      <c r="E195" s="4">
        <f t="shared" si="14"/>
        <v>9252</v>
      </c>
      <c r="F195" s="11">
        <f t="shared" si="11"/>
        <v>5523522</v>
      </c>
      <c r="G195" s="116"/>
      <c r="H195" s="11">
        <f t="shared" si="10"/>
        <v>5523522</v>
      </c>
      <c r="I195" s="8"/>
      <c r="J195" s="105"/>
      <c r="K195" s="100"/>
      <c r="L195" s="101"/>
    </row>
    <row r="196" spans="1:12" ht="13.5">
      <c r="A196" s="47"/>
      <c r="B196" s="23">
        <v>189</v>
      </c>
      <c r="C196" s="11">
        <f t="shared" si="12"/>
        <v>36961</v>
      </c>
      <c r="D196" s="4">
        <f t="shared" si="13"/>
        <v>27756</v>
      </c>
      <c r="E196" s="4">
        <f t="shared" si="14"/>
        <v>9205</v>
      </c>
      <c r="F196" s="11">
        <f t="shared" si="11"/>
        <v>5495766</v>
      </c>
      <c r="G196" s="116"/>
      <c r="H196" s="11">
        <f t="shared" si="10"/>
        <v>5495766</v>
      </c>
      <c r="I196" s="8"/>
      <c r="J196" s="105"/>
      <c r="K196" s="100"/>
      <c r="L196" s="101"/>
    </row>
    <row r="197" spans="1:12" ht="13.5">
      <c r="A197" s="47"/>
      <c r="B197" s="23">
        <v>190</v>
      </c>
      <c r="C197" s="11">
        <f t="shared" si="12"/>
        <v>36961</v>
      </c>
      <c r="D197" s="4">
        <f t="shared" si="13"/>
        <v>27802</v>
      </c>
      <c r="E197" s="4">
        <f t="shared" si="14"/>
        <v>9159</v>
      </c>
      <c r="F197" s="11">
        <f t="shared" si="11"/>
        <v>5467964</v>
      </c>
      <c r="G197" s="116"/>
      <c r="H197" s="11">
        <f t="shared" si="10"/>
        <v>5467964</v>
      </c>
      <c r="I197" s="8"/>
      <c r="J197" s="105"/>
      <c r="K197" s="100"/>
      <c r="L197" s="101"/>
    </row>
    <row r="198" spans="1:12" ht="13.5">
      <c r="A198" s="47"/>
      <c r="B198" s="23">
        <v>191</v>
      </c>
      <c r="C198" s="11">
        <f t="shared" si="12"/>
        <v>36961</v>
      </c>
      <c r="D198" s="4">
        <f t="shared" si="13"/>
        <v>27848</v>
      </c>
      <c r="E198" s="4">
        <f t="shared" si="14"/>
        <v>9113</v>
      </c>
      <c r="F198" s="11">
        <f t="shared" si="11"/>
        <v>5440116</v>
      </c>
      <c r="G198" s="116"/>
      <c r="H198" s="11">
        <f t="shared" si="10"/>
        <v>5440116</v>
      </c>
      <c r="I198" s="8"/>
      <c r="J198" s="105"/>
      <c r="K198" s="100"/>
      <c r="L198" s="101"/>
    </row>
    <row r="199" spans="1:12" ht="14.25" thickBot="1">
      <c r="A199" s="48"/>
      <c r="B199" s="26">
        <v>192</v>
      </c>
      <c r="C199" s="20">
        <f t="shared" si="12"/>
        <v>36961</v>
      </c>
      <c r="D199" s="9">
        <f t="shared" si="13"/>
        <v>27895</v>
      </c>
      <c r="E199" s="9">
        <f t="shared" si="14"/>
        <v>9066</v>
      </c>
      <c r="F199" s="20">
        <f t="shared" si="11"/>
        <v>5412221</v>
      </c>
      <c r="G199" s="117"/>
      <c r="H199" s="20">
        <f aca="true" t="shared" si="15" ref="H199:H262">IF(F199-G199&lt;0,0,F199-G199)</f>
        <v>5412221</v>
      </c>
      <c r="I199" s="10"/>
      <c r="J199" s="109"/>
      <c r="K199" s="110"/>
      <c r="L199" s="111"/>
    </row>
    <row r="200" spans="1:12" ht="13.5">
      <c r="A200" s="47">
        <v>17</v>
      </c>
      <c r="B200" s="22">
        <v>193</v>
      </c>
      <c r="C200" s="11">
        <f t="shared" si="12"/>
        <v>36961</v>
      </c>
      <c r="D200" s="11">
        <f t="shared" si="13"/>
        <v>27941</v>
      </c>
      <c r="E200" s="11">
        <f t="shared" si="14"/>
        <v>9020</v>
      </c>
      <c r="F200" s="11">
        <f aca="true" t="shared" si="16" ref="F200:F263">IF(C200="","",IF(H199-D200&lt;=0,0,H199-D200))</f>
        <v>5384280</v>
      </c>
      <c r="G200" s="118"/>
      <c r="H200" s="11">
        <f t="shared" si="15"/>
        <v>5384280</v>
      </c>
      <c r="I200" s="12">
        <f>IF(H199="","",ROUNDDOWN(H199/1000000*2830,0))</f>
        <v>15316</v>
      </c>
      <c r="J200" s="98"/>
      <c r="K200" s="98"/>
      <c r="L200" s="99"/>
    </row>
    <row r="201" spans="1:12" ht="13.5">
      <c r="A201" s="47"/>
      <c r="B201" s="23">
        <v>194</v>
      </c>
      <c r="C201" s="11">
        <f aca="true" t="shared" si="17" ref="C201:C264">IF(D201=0,0,D201+E201)</f>
        <v>36961</v>
      </c>
      <c r="D201" s="4">
        <f aca="true" t="shared" si="18" ref="D201:D264">IF(H200+E201&gt;$C$8,$C$8-E201,H200)</f>
        <v>27988</v>
      </c>
      <c r="E201" s="4">
        <f aca="true" t="shared" si="19" ref="E201:E264">IF(H200&gt;0,INT(H200*$E$4/12),0)</f>
        <v>8973</v>
      </c>
      <c r="F201" s="11">
        <f t="shared" si="16"/>
        <v>5356292</v>
      </c>
      <c r="G201" s="116"/>
      <c r="H201" s="11">
        <f t="shared" si="15"/>
        <v>5356292</v>
      </c>
      <c r="I201" s="8"/>
      <c r="J201" s="100"/>
      <c r="K201" s="100"/>
      <c r="L201" s="101"/>
    </row>
    <row r="202" spans="1:12" ht="13.5">
      <c r="A202" s="47"/>
      <c r="B202" s="23">
        <v>195</v>
      </c>
      <c r="C202" s="11">
        <f t="shared" si="17"/>
        <v>36961</v>
      </c>
      <c r="D202" s="4">
        <f t="shared" si="18"/>
        <v>28034</v>
      </c>
      <c r="E202" s="4">
        <f t="shared" si="19"/>
        <v>8927</v>
      </c>
      <c r="F202" s="11">
        <f t="shared" si="16"/>
        <v>5328258</v>
      </c>
      <c r="G202" s="116"/>
      <c r="H202" s="11">
        <f t="shared" si="15"/>
        <v>5328258</v>
      </c>
      <c r="I202" s="8"/>
      <c r="J202" s="100"/>
      <c r="K202" s="100"/>
      <c r="L202" s="101"/>
    </row>
    <row r="203" spans="1:12" ht="13.5">
      <c r="A203" s="47"/>
      <c r="B203" s="23">
        <v>196</v>
      </c>
      <c r="C203" s="11">
        <f t="shared" si="17"/>
        <v>36961</v>
      </c>
      <c r="D203" s="4">
        <f t="shared" si="18"/>
        <v>28081</v>
      </c>
      <c r="E203" s="4">
        <f t="shared" si="19"/>
        <v>8880</v>
      </c>
      <c r="F203" s="11">
        <f t="shared" si="16"/>
        <v>5300177</v>
      </c>
      <c r="G203" s="116"/>
      <c r="H203" s="11">
        <f t="shared" si="15"/>
        <v>5300177</v>
      </c>
      <c r="I203" s="8"/>
      <c r="J203" s="100"/>
      <c r="K203" s="100"/>
      <c r="L203" s="101"/>
    </row>
    <row r="204" spans="1:12" ht="13.5">
      <c r="A204" s="47"/>
      <c r="B204" s="22">
        <v>197</v>
      </c>
      <c r="C204" s="11">
        <f t="shared" si="17"/>
        <v>36961</v>
      </c>
      <c r="D204" s="4">
        <f t="shared" si="18"/>
        <v>28128</v>
      </c>
      <c r="E204" s="4">
        <f t="shared" si="19"/>
        <v>8833</v>
      </c>
      <c r="F204" s="11">
        <f t="shared" si="16"/>
        <v>5272049</v>
      </c>
      <c r="G204" s="118"/>
      <c r="H204" s="11">
        <f t="shared" si="15"/>
        <v>5272049</v>
      </c>
      <c r="I204" s="12"/>
      <c r="J204" s="100"/>
      <c r="K204" s="100"/>
      <c r="L204" s="101"/>
    </row>
    <row r="205" spans="1:12" ht="13.5">
      <c r="A205" s="47"/>
      <c r="B205" s="23">
        <v>198</v>
      </c>
      <c r="C205" s="11">
        <f t="shared" si="17"/>
        <v>36961</v>
      </c>
      <c r="D205" s="4">
        <f t="shared" si="18"/>
        <v>28175</v>
      </c>
      <c r="E205" s="4">
        <f t="shared" si="19"/>
        <v>8786</v>
      </c>
      <c r="F205" s="11">
        <f t="shared" si="16"/>
        <v>5243874</v>
      </c>
      <c r="G205" s="116"/>
      <c r="H205" s="11">
        <f t="shared" si="15"/>
        <v>5243874</v>
      </c>
      <c r="I205" s="8"/>
      <c r="J205" s="100"/>
      <c r="K205" s="100"/>
      <c r="L205" s="101"/>
    </row>
    <row r="206" spans="1:12" ht="13.5">
      <c r="A206" s="47"/>
      <c r="B206" s="23">
        <v>199</v>
      </c>
      <c r="C206" s="11">
        <f t="shared" si="17"/>
        <v>36961</v>
      </c>
      <c r="D206" s="4">
        <f t="shared" si="18"/>
        <v>28222</v>
      </c>
      <c r="E206" s="4">
        <f t="shared" si="19"/>
        <v>8739</v>
      </c>
      <c r="F206" s="11">
        <f t="shared" si="16"/>
        <v>5215652</v>
      </c>
      <c r="G206" s="116"/>
      <c r="H206" s="11">
        <f t="shared" si="15"/>
        <v>5215652</v>
      </c>
      <c r="I206" s="8"/>
      <c r="J206" s="100"/>
      <c r="K206" s="100"/>
      <c r="L206" s="101"/>
    </row>
    <row r="207" spans="1:12" ht="13.5">
      <c r="A207" s="47"/>
      <c r="B207" s="23">
        <v>200</v>
      </c>
      <c r="C207" s="11">
        <f t="shared" si="17"/>
        <v>36961</v>
      </c>
      <c r="D207" s="4">
        <f t="shared" si="18"/>
        <v>28269</v>
      </c>
      <c r="E207" s="4">
        <f t="shared" si="19"/>
        <v>8692</v>
      </c>
      <c r="F207" s="11">
        <f t="shared" si="16"/>
        <v>5187383</v>
      </c>
      <c r="G207" s="116"/>
      <c r="H207" s="11">
        <f t="shared" si="15"/>
        <v>5187383</v>
      </c>
      <c r="I207" s="8"/>
      <c r="J207" s="100"/>
      <c r="K207" s="100"/>
      <c r="L207" s="101"/>
    </row>
    <row r="208" spans="1:12" ht="13.5">
      <c r="A208" s="47"/>
      <c r="B208" s="23">
        <v>201</v>
      </c>
      <c r="C208" s="11">
        <f t="shared" si="17"/>
        <v>36961</v>
      </c>
      <c r="D208" s="4">
        <f t="shared" si="18"/>
        <v>28316</v>
      </c>
      <c r="E208" s="4">
        <f t="shared" si="19"/>
        <v>8645</v>
      </c>
      <c r="F208" s="11">
        <f t="shared" si="16"/>
        <v>5159067</v>
      </c>
      <c r="G208" s="116"/>
      <c r="H208" s="11">
        <f t="shared" si="15"/>
        <v>5159067</v>
      </c>
      <c r="I208" s="8"/>
      <c r="J208" s="100"/>
      <c r="K208" s="100"/>
      <c r="L208" s="101"/>
    </row>
    <row r="209" spans="1:12" ht="13.5">
      <c r="A209" s="47"/>
      <c r="B209" s="23">
        <v>202</v>
      </c>
      <c r="C209" s="11">
        <f t="shared" si="17"/>
        <v>36961</v>
      </c>
      <c r="D209" s="4">
        <f t="shared" si="18"/>
        <v>28363</v>
      </c>
      <c r="E209" s="4">
        <f t="shared" si="19"/>
        <v>8598</v>
      </c>
      <c r="F209" s="11">
        <f t="shared" si="16"/>
        <v>5130704</v>
      </c>
      <c r="G209" s="116"/>
      <c r="H209" s="11">
        <f t="shared" si="15"/>
        <v>5130704</v>
      </c>
      <c r="I209" s="8"/>
      <c r="J209" s="100"/>
      <c r="K209" s="100"/>
      <c r="L209" s="101"/>
    </row>
    <row r="210" spans="1:12" ht="13.5">
      <c r="A210" s="47"/>
      <c r="B210" s="23">
        <v>203</v>
      </c>
      <c r="C210" s="11">
        <f t="shared" si="17"/>
        <v>36961</v>
      </c>
      <c r="D210" s="4">
        <f t="shared" si="18"/>
        <v>28410</v>
      </c>
      <c r="E210" s="4">
        <f t="shared" si="19"/>
        <v>8551</v>
      </c>
      <c r="F210" s="11">
        <f t="shared" si="16"/>
        <v>5102294</v>
      </c>
      <c r="G210" s="116"/>
      <c r="H210" s="11">
        <f t="shared" si="15"/>
        <v>5102294</v>
      </c>
      <c r="I210" s="8"/>
      <c r="J210" s="100"/>
      <c r="K210" s="100"/>
      <c r="L210" s="101"/>
    </row>
    <row r="211" spans="1:12" ht="14.25" thickBot="1">
      <c r="A211" s="47"/>
      <c r="B211" s="24">
        <v>204</v>
      </c>
      <c r="C211" s="19">
        <f t="shared" si="17"/>
        <v>36961</v>
      </c>
      <c r="D211" s="16">
        <f t="shared" si="18"/>
        <v>28458</v>
      </c>
      <c r="E211" s="16">
        <f t="shared" si="19"/>
        <v>8503</v>
      </c>
      <c r="F211" s="19">
        <f t="shared" si="16"/>
        <v>5073836</v>
      </c>
      <c r="G211" s="114"/>
      <c r="H211" s="19">
        <f t="shared" si="15"/>
        <v>5073836</v>
      </c>
      <c r="I211" s="17"/>
      <c r="J211" s="107"/>
      <c r="K211" s="107"/>
      <c r="L211" s="108"/>
    </row>
    <row r="212" spans="1:12" ht="13.5">
      <c r="A212" s="46">
        <v>18</v>
      </c>
      <c r="B212" s="25">
        <v>205</v>
      </c>
      <c r="C212" s="6">
        <f t="shared" si="17"/>
        <v>36961</v>
      </c>
      <c r="D212" s="6">
        <f t="shared" si="18"/>
        <v>28505</v>
      </c>
      <c r="E212" s="6">
        <f t="shared" si="19"/>
        <v>8456</v>
      </c>
      <c r="F212" s="6">
        <f t="shared" si="16"/>
        <v>5045331</v>
      </c>
      <c r="G212" s="115"/>
      <c r="H212" s="6">
        <f t="shared" si="15"/>
        <v>5045331</v>
      </c>
      <c r="I212" s="7">
        <f>IF(H211="","",ROUNDDOWN(H211/1000000*2830,0))</f>
        <v>14358</v>
      </c>
      <c r="J212" s="102"/>
      <c r="K212" s="103"/>
      <c r="L212" s="104"/>
    </row>
    <row r="213" spans="1:12" ht="13.5">
      <c r="A213" s="47"/>
      <c r="B213" s="23">
        <v>206</v>
      </c>
      <c r="C213" s="11">
        <f t="shared" si="17"/>
        <v>36961</v>
      </c>
      <c r="D213" s="4">
        <f t="shared" si="18"/>
        <v>28553</v>
      </c>
      <c r="E213" s="4">
        <f t="shared" si="19"/>
        <v>8408</v>
      </c>
      <c r="F213" s="11">
        <f t="shared" si="16"/>
        <v>5016778</v>
      </c>
      <c r="G213" s="116"/>
      <c r="H213" s="11">
        <f t="shared" si="15"/>
        <v>5016778</v>
      </c>
      <c r="I213" s="8"/>
      <c r="J213" s="105"/>
      <c r="K213" s="100"/>
      <c r="L213" s="101"/>
    </row>
    <row r="214" spans="1:12" ht="13.5">
      <c r="A214" s="47"/>
      <c r="B214" s="23">
        <v>207</v>
      </c>
      <c r="C214" s="11">
        <f t="shared" si="17"/>
        <v>36961</v>
      </c>
      <c r="D214" s="4">
        <f t="shared" si="18"/>
        <v>28600</v>
      </c>
      <c r="E214" s="4">
        <f t="shared" si="19"/>
        <v>8361</v>
      </c>
      <c r="F214" s="11">
        <f t="shared" si="16"/>
        <v>4988178</v>
      </c>
      <c r="G214" s="116"/>
      <c r="H214" s="11">
        <f t="shared" si="15"/>
        <v>4988178</v>
      </c>
      <c r="I214" s="8"/>
      <c r="J214" s="105"/>
      <c r="K214" s="100"/>
      <c r="L214" s="101"/>
    </row>
    <row r="215" spans="1:12" ht="13.5">
      <c r="A215" s="47"/>
      <c r="B215" s="23">
        <v>208</v>
      </c>
      <c r="C215" s="11">
        <f t="shared" si="17"/>
        <v>36961</v>
      </c>
      <c r="D215" s="4">
        <f t="shared" si="18"/>
        <v>28648</v>
      </c>
      <c r="E215" s="4">
        <f t="shared" si="19"/>
        <v>8313</v>
      </c>
      <c r="F215" s="11">
        <f t="shared" si="16"/>
        <v>4959530</v>
      </c>
      <c r="G215" s="116"/>
      <c r="H215" s="11">
        <f t="shared" si="15"/>
        <v>4959530</v>
      </c>
      <c r="I215" s="8"/>
      <c r="J215" s="105"/>
      <c r="K215" s="100"/>
      <c r="L215" s="101"/>
    </row>
    <row r="216" spans="1:12" ht="13.5">
      <c r="A216" s="47"/>
      <c r="B216" s="22">
        <v>209</v>
      </c>
      <c r="C216" s="11">
        <f t="shared" si="17"/>
        <v>36961</v>
      </c>
      <c r="D216" s="4">
        <f t="shared" si="18"/>
        <v>28696</v>
      </c>
      <c r="E216" s="4">
        <f t="shared" si="19"/>
        <v>8265</v>
      </c>
      <c r="F216" s="11">
        <f t="shared" si="16"/>
        <v>4930834</v>
      </c>
      <c r="G216" s="118"/>
      <c r="H216" s="11">
        <f t="shared" si="15"/>
        <v>4930834</v>
      </c>
      <c r="I216" s="12"/>
      <c r="J216" s="105"/>
      <c r="K216" s="100"/>
      <c r="L216" s="101"/>
    </row>
    <row r="217" spans="1:12" ht="13.5">
      <c r="A217" s="47"/>
      <c r="B217" s="23">
        <v>210</v>
      </c>
      <c r="C217" s="11">
        <f t="shared" si="17"/>
        <v>36961</v>
      </c>
      <c r="D217" s="4">
        <f t="shared" si="18"/>
        <v>28743</v>
      </c>
      <c r="E217" s="4">
        <f t="shared" si="19"/>
        <v>8218</v>
      </c>
      <c r="F217" s="11">
        <f t="shared" si="16"/>
        <v>4902091</v>
      </c>
      <c r="G217" s="116"/>
      <c r="H217" s="11">
        <f t="shared" si="15"/>
        <v>4902091</v>
      </c>
      <c r="I217" s="8"/>
      <c r="J217" s="105"/>
      <c r="K217" s="100"/>
      <c r="L217" s="101"/>
    </row>
    <row r="218" spans="1:12" ht="13.5">
      <c r="A218" s="47"/>
      <c r="B218" s="23">
        <v>211</v>
      </c>
      <c r="C218" s="11">
        <f t="shared" si="17"/>
        <v>36961</v>
      </c>
      <c r="D218" s="4">
        <f t="shared" si="18"/>
        <v>28791</v>
      </c>
      <c r="E218" s="4">
        <f t="shared" si="19"/>
        <v>8170</v>
      </c>
      <c r="F218" s="11">
        <f t="shared" si="16"/>
        <v>4873300</v>
      </c>
      <c r="G218" s="116"/>
      <c r="H218" s="11">
        <f t="shared" si="15"/>
        <v>4873300</v>
      </c>
      <c r="I218" s="8"/>
      <c r="J218" s="105"/>
      <c r="K218" s="100"/>
      <c r="L218" s="101"/>
    </row>
    <row r="219" spans="1:12" ht="13.5">
      <c r="A219" s="47"/>
      <c r="B219" s="23">
        <v>212</v>
      </c>
      <c r="C219" s="11">
        <f t="shared" si="17"/>
        <v>36961</v>
      </c>
      <c r="D219" s="4">
        <f t="shared" si="18"/>
        <v>28839</v>
      </c>
      <c r="E219" s="4">
        <f t="shared" si="19"/>
        <v>8122</v>
      </c>
      <c r="F219" s="11">
        <f t="shared" si="16"/>
        <v>4844461</v>
      </c>
      <c r="G219" s="116"/>
      <c r="H219" s="11">
        <f t="shared" si="15"/>
        <v>4844461</v>
      </c>
      <c r="I219" s="8"/>
      <c r="J219" s="105"/>
      <c r="K219" s="100"/>
      <c r="L219" s="101"/>
    </row>
    <row r="220" spans="1:12" ht="13.5">
      <c r="A220" s="47"/>
      <c r="B220" s="23">
        <v>213</v>
      </c>
      <c r="C220" s="11">
        <f t="shared" si="17"/>
        <v>36961</v>
      </c>
      <c r="D220" s="4">
        <f t="shared" si="18"/>
        <v>28887</v>
      </c>
      <c r="E220" s="4">
        <f t="shared" si="19"/>
        <v>8074</v>
      </c>
      <c r="F220" s="11">
        <f t="shared" si="16"/>
        <v>4815574</v>
      </c>
      <c r="G220" s="116"/>
      <c r="H220" s="11">
        <f t="shared" si="15"/>
        <v>4815574</v>
      </c>
      <c r="I220" s="8"/>
      <c r="J220" s="105"/>
      <c r="K220" s="100"/>
      <c r="L220" s="101"/>
    </row>
    <row r="221" spans="1:12" ht="13.5">
      <c r="A221" s="47"/>
      <c r="B221" s="23">
        <v>214</v>
      </c>
      <c r="C221" s="11">
        <f t="shared" si="17"/>
        <v>36961</v>
      </c>
      <c r="D221" s="4">
        <f t="shared" si="18"/>
        <v>28936</v>
      </c>
      <c r="E221" s="4">
        <f t="shared" si="19"/>
        <v>8025</v>
      </c>
      <c r="F221" s="11">
        <f t="shared" si="16"/>
        <v>4786638</v>
      </c>
      <c r="G221" s="116"/>
      <c r="H221" s="11">
        <f t="shared" si="15"/>
        <v>4786638</v>
      </c>
      <c r="I221" s="8"/>
      <c r="J221" s="105"/>
      <c r="K221" s="100"/>
      <c r="L221" s="101"/>
    </row>
    <row r="222" spans="1:12" ht="13.5">
      <c r="A222" s="47"/>
      <c r="B222" s="23">
        <v>215</v>
      </c>
      <c r="C222" s="11">
        <f t="shared" si="17"/>
        <v>36961</v>
      </c>
      <c r="D222" s="4">
        <f t="shared" si="18"/>
        <v>28984</v>
      </c>
      <c r="E222" s="4">
        <f t="shared" si="19"/>
        <v>7977</v>
      </c>
      <c r="F222" s="11">
        <f t="shared" si="16"/>
        <v>4757654</v>
      </c>
      <c r="G222" s="116"/>
      <c r="H222" s="11">
        <f t="shared" si="15"/>
        <v>4757654</v>
      </c>
      <c r="I222" s="8"/>
      <c r="J222" s="105"/>
      <c r="K222" s="100"/>
      <c r="L222" s="101"/>
    </row>
    <row r="223" spans="1:12" ht="14.25" thickBot="1">
      <c r="A223" s="48"/>
      <c r="B223" s="26">
        <v>216</v>
      </c>
      <c r="C223" s="20">
        <f t="shared" si="17"/>
        <v>36961</v>
      </c>
      <c r="D223" s="9">
        <f t="shared" si="18"/>
        <v>29032</v>
      </c>
      <c r="E223" s="9">
        <f t="shared" si="19"/>
        <v>7929</v>
      </c>
      <c r="F223" s="20">
        <f t="shared" si="16"/>
        <v>4728622</v>
      </c>
      <c r="G223" s="117"/>
      <c r="H223" s="20">
        <f t="shared" si="15"/>
        <v>4728622</v>
      </c>
      <c r="I223" s="10"/>
      <c r="J223" s="109"/>
      <c r="K223" s="110"/>
      <c r="L223" s="111"/>
    </row>
    <row r="224" spans="1:12" ht="13.5">
      <c r="A224" s="47">
        <v>19</v>
      </c>
      <c r="B224" s="22">
        <v>217</v>
      </c>
      <c r="C224" s="11">
        <f t="shared" si="17"/>
        <v>36961</v>
      </c>
      <c r="D224" s="11">
        <f t="shared" si="18"/>
        <v>29080</v>
      </c>
      <c r="E224" s="11">
        <f t="shared" si="19"/>
        <v>7881</v>
      </c>
      <c r="F224" s="11">
        <f t="shared" si="16"/>
        <v>4699542</v>
      </c>
      <c r="G224" s="118"/>
      <c r="H224" s="11">
        <f t="shared" si="15"/>
        <v>4699542</v>
      </c>
      <c r="I224" s="12">
        <f>IF(H223="","",ROUNDDOWN(H223/1000000*2830,0))</f>
        <v>13382</v>
      </c>
      <c r="J224" s="98"/>
      <c r="K224" s="98"/>
      <c r="L224" s="99"/>
    </row>
    <row r="225" spans="1:12" ht="13.5">
      <c r="A225" s="47"/>
      <c r="B225" s="23">
        <v>218</v>
      </c>
      <c r="C225" s="11">
        <f t="shared" si="17"/>
        <v>36961</v>
      </c>
      <c r="D225" s="4">
        <f t="shared" si="18"/>
        <v>29129</v>
      </c>
      <c r="E225" s="4">
        <f t="shared" si="19"/>
        <v>7832</v>
      </c>
      <c r="F225" s="11">
        <f t="shared" si="16"/>
        <v>4670413</v>
      </c>
      <c r="G225" s="116"/>
      <c r="H225" s="11">
        <f t="shared" si="15"/>
        <v>4670413</v>
      </c>
      <c r="I225" s="8"/>
      <c r="J225" s="100"/>
      <c r="K225" s="100"/>
      <c r="L225" s="101"/>
    </row>
    <row r="226" spans="1:12" ht="13.5">
      <c r="A226" s="47"/>
      <c r="B226" s="23">
        <v>219</v>
      </c>
      <c r="C226" s="11">
        <f t="shared" si="17"/>
        <v>36961</v>
      </c>
      <c r="D226" s="4">
        <f t="shared" si="18"/>
        <v>29177</v>
      </c>
      <c r="E226" s="4">
        <f t="shared" si="19"/>
        <v>7784</v>
      </c>
      <c r="F226" s="11">
        <f t="shared" si="16"/>
        <v>4641236</v>
      </c>
      <c r="G226" s="116"/>
      <c r="H226" s="11">
        <f t="shared" si="15"/>
        <v>4641236</v>
      </c>
      <c r="I226" s="8"/>
      <c r="J226" s="100"/>
      <c r="K226" s="100"/>
      <c r="L226" s="101"/>
    </row>
    <row r="227" spans="1:12" ht="13.5">
      <c r="A227" s="47"/>
      <c r="B227" s="23">
        <v>220</v>
      </c>
      <c r="C227" s="11">
        <f t="shared" si="17"/>
        <v>36961</v>
      </c>
      <c r="D227" s="4">
        <f t="shared" si="18"/>
        <v>29226</v>
      </c>
      <c r="E227" s="4">
        <f t="shared" si="19"/>
        <v>7735</v>
      </c>
      <c r="F227" s="11">
        <f t="shared" si="16"/>
        <v>4612010</v>
      </c>
      <c r="G227" s="116"/>
      <c r="H227" s="11">
        <f t="shared" si="15"/>
        <v>4612010</v>
      </c>
      <c r="I227" s="8"/>
      <c r="J227" s="100"/>
      <c r="K227" s="100"/>
      <c r="L227" s="101"/>
    </row>
    <row r="228" spans="1:12" ht="13.5">
      <c r="A228" s="47"/>
      <c r="B228" s="22">
        <v>221</v>
      </c>
      <c r="C228" s="11">
        <f t="shared" si="17"/>
        <v>36961</v>
      </c>
      <c r="D228" s="4">
        <f t="shared" si="18"/>
        <v>29275</v>
      </c>
      <c r="E228" s="4">
        <f t="shared" si="19"/>
        <v>7686</v>
      </c>
      <c r="F228" s="11">
        <f t="shared" si="16"/>
        <v>4582735</v>
      </c>
      <c r="G228" s="118"/>
      <c r="H228" s="11">
        <f t="shared" si="15"/>
        <v>4582735</v>
      </c>
      <c r="I228" s="12"/>
      <c r="J228" s="100"/>
      <c r="K228" s="100"/>
      <c r="L228" s="101"/>
    </row>
    <row r="229" spans="1:12" ht="13.5">
      <c r="A229" s="47"/>
      <c r="B229" s="23">
        <v>222</v>
      </c>
      <c r="C229" s="11">
        <f t="shared" si="17"/>
        <v>36961</v>
      </c>
      <c r="D229" s="4">
        <f t="shared" si="18"/>
        <v>29324</v>
      </c>
      <c r="E229" s="4">
        <f t="shared" si="19"/>
        <v>7637</v>
      </c>
      <c r="F229" s="11">
        <f t="shared" si="16"/>
        <v>4553411</v>
      </c>
      <c r="G229" s="116"/>
      <c r="H229" s="11">
        <f t="shared" si="15"/>
        <v>4553411</v>
      </c>
      <c r="I229" s="8"/>
      <c r="J229" s="100"/>
      <c r="K229" s="100"/>
      <c r="L229" s="101"/>
    </row>
    <row r="230" spans="1:12" ht="13.5">
      <c r="A230" s="47"/>
      <c r="B230" s="23">
        <v>223</v>
      </c>
      <c r="C230" s="11">
        <f t="shared" si="17"/>
        <v>36961</v>
      </c>
      <c r="D230" s="4">
        <f t="shared" si="18"/>
        <v>29372</v>
      </c>
      <c r="E230" s="4">
        <f t="shared" si="19"/>
        <v>7589</v>
      </c>
      <c r="F230" s="11">
        <f t="shared" si="16"/>
        <v>4524039</v>
      </c>
      <c r="G230" s="116"/>
      <c r="H230" s="11">
        <f t="shared" si="15"/>
        <v>4524039</v>
      </c>
      <c r="I230" s="8"/>
      <c r="J230" s="100"/>
      <c r="K230" s="100"/>
      <c r="L230" s="101"/>
    </row>
    <row r="231" spans="1:12" ht="13.5">
      <c r="A231" s="47"/>
      <c r="B231" s="23">
        <v>224</v>
      </c>
      <c r="C231" s="11">
        <f t="shared" si="17"/>
        <v>36961</v>
      </c>
      <c r="D231" s="4">
        <f t="shared" si="18"/>
        <v>29421</v>
      </c>
      <c r="E231" s="4">
        <f t="shared" si="19"/>
        <v>7540</v>
      </c>
      <c r="F231" s="11">
        <f t="shared" si="16"/>
        <v>4494618</v>
      </c>
      <c r="G231" s="116"/>
      <c r="H231" s="11">
        <f t="shared" si="15"/>
        <v>4494618</v>
      </c>
      <c r="I231" s="8"/>
      <c r="J231" s="100"/>
      <c r="K231" s="100"/>
      <c r="L231" s="101"/>
    </row>
    <row r="232" spans="1:12" ht="13.5">
      <c r="A232" s="47"/>
      <c r="B232" s="23">
        <v>225</v>
      </c>
      <c r="C232" s="11">
        <f t="shared" si="17"/>
        <v>36961</v>
      </c>
      <c r="D232" s="4">
        <f t="shared" si="18"/>
        <v>29470</v>
      </c>
      <c r="E232" s="4">
        <f t="shared" si="19"/>
        <v>7491</v>
      </c>
      <c r="F232" s="11">
        <f t="shared" si="16"/>
        <v>4465148</v>
      </c>
      <c r="G232" s="116"/>
      <c r="H232" s="11">
        <f t="shared" si="15"/>
        <v>4465148</v>
      </c>
      <c r="I232" s="8"/>
      <c r="J232" s="100"/>
      <c r="K232" s="100"/>
      <c r="L232" s="101"/>
    </row>
    <row r="233" spans="1:12" ht="13.5">
      <c r="A233" s="47"/>
      <c r="B233" s="23">
        <v>226</v>
      </c>
      <c r="C233" s="11">
        <f t="shared" si="17"/>
        <v>36961</v>
      </c>
      <c r="D233" s="4">
        <f t="shared" si="18"/>
        <v>29520</v>
      </c>
      <c r="E233" s="4">
        <f t="shared" si="19"/>
        <v>7441</v>
      </c>
      <c r="F233" s="11">
        <f t="shared" si="16"/>
        <v>4435628</v>
      </c>
      <c r="G233" s="116"/>
      <c r="H233" s="11">
        <f t="shared" si="15"/>
        <v>4435628</v>
      </c>
      <c r="I233" s="8"/>
      <c r="J233" s="100"/>
      <c r="K233" s="100"/>
      <c r="L233" s="101"/>
    </row>
    <row r="234" spans="1:12" ht="13.5">
      <c r="A234" s="47"/>
      <c r="B234" s="23">
        <v>227</v>
      </c>
      <c r="C234" s="11">
        <f t="shared" si="17"/>
        <v>36961</v>
      </c>
      <c r="D234" s="4">
        <f t="shared" si="18"/>
        <v>29569</v>
      </c>
      <c r="E234" s="4">
        <f t="shared" si="19"/>
        <v>7392</v>
      </c>
      <c r="F234" s="11">
        <f t="shared" si="16"/>
        <v>4406059</v>
      </c>
      <c r="G234" s="116"/>
      <c r="H234" s="11">
        <f t="shared" si="15"/>
        <v>4406059</v>
      </c>
      <c r="I234" s="8"/>
      <c r="J234" s="100"/>
      <c r="K234" s="100"/>
      <c r="L234" s="101"/>
    </row>
    <row r="235" spans="1:12" ht="14.25" thickBot="1">
      <c r="A235" s="47"/>
      <c r="B235" s="24">
        <v>228</v>
      </c>
      <c r="C235" s="19">
        <f t="shared" si="17"/>
        <v>36961</v>
      </c>
      <c r="D235" s="16">
        <f t="shared" si="18"/>
        <v>29618</v>
      </c>
      <c r="E235" s="16">
        <f t="shared" si="19"/>
        <v>7343</v>
      </c>
      <c r="F235" s="19">
        <f t="shared" si="16"/>
        <v>4376441</v>
      </c>
      <c r="G235" s="114"/>
      <c r="H235" s="19">
        <f t="shared" si="15"/>
        <v>4376441</v>
      </c>
      <c r="I235" s="17"/>
      <c r="J235" s="107"/>
      <c r="K235" s="107"/>
      <c r="L235" s="108"/>
    </row>
    <row r="236" spans="1:12" ht="13.5">
      <c r="A236" s="46">
        <v>20</v>
      </c>
      <c r="B236" s="25">
        <v>229</v>
      </c>
      <c r="C236" s="6">
        <f t="shared" si="17"/>
        <v>36961</v>
      </c>
      <c r="D236" s="6">
        <f t="shared" si="18"/>
        <v>29667</v>
      </c>
      <c r="E236" s="6">
        <f t="shared" si="19"/>
        <v>7294</v>
      </c>
      <c r="F236" s="6">
        <f t="shared" si="16"/>
        <v>4346774</v>
      </c>
      <c r="G236" s="115"/>
      <c r="H236" s="6">
        <f t="shared" si="15"/>
        <v>4346774</v>
      </c>
      <c r="I236" s="7">
        <f>IF(H235="","",ROUNDDOWN(H235/1000000*2830,0))</f>
        <v>12385</v>
      </c>
      <c r="J236" s="102"/>
      <c r="K236" s="103"/>
      <c r="L236" s="104"/>
    </row>
    <row r="237" spans="1:12" ht="13.5">
      <c r="A237" s="47"/>
      <c r="B237" s="23">
        <v>230</v>
      </c>
      <c r="C237" s="11">
        <f t="shared" si="17"/>
        <v>36961</v>
      </c>
      <c r="D237" s="4">
        <f t="shared" si="18"/>
        <v>29717</v>
      </c>
      <c r="E237" s="4">
        <f t="shared" si="19"/>
        <v>7244</v>
      </c>
      <c r="F237" s="11">
        <f t="shared" si="16"/>
        <v>4317057</v>
      </c>
      <c r="G237" s="116"/>
      <c r="H237" s="11">
        <f t="shared" si="15"/>
        <v>4317057</v>
      </c>
      <c r="I237" s="8"/>
      <c r="J237" s="105"/>
      <c r="K237" s="100"/>
      <c r="L237" s="101"/>
    </row>
    <row r="238" spans="1:12" ht="13.5">
      <c r="A238" s="47"/>
      <c r="B238" s="23">
        <v>231</v>
      </c>
      <c r="C238" s="11">
        <f t="shared" si="17"/>
        <v>36961</v>
      </c>
      <c r="D238" s="4">
        <f t="shared" si="18"/>
        <v>29766</v>
      </c>
      <c r="E238" s="4">
        <f t="shared" si="19"/>
        <v>7195</v>
      </c>
      <c r="F238" s="11">
        <f t="shared" si="16"/>
        <v>4287291</v>
      </c>
      <c r="G238" s="116"/>
      <c r="H238" s="11">
        <f t="shared" si="15"/>
        <v>4287291</v>
      </c>
      <c r="I238" s="8"/>
      <c r="J238" s="105"/>
      <c r="K238" s="100"/>
      <c r="L238" s="101"/>
    </row>
    <row r="239" spans="1:12" ht="13.5">
      <c r="A239" s="47"/>
      <c r="B239" s="23">
        <v>232</v>
      </c>
      <c r="C239" s="11">
        <f t="shared" si="17"/>
        <v>36961</v>
      </c>
      <c r="D239" s="4">
        <f t="shared" si="18"/>
        <v>29816</v>
      </c>
      <c r="E239" s="4">
        <f t="shared" si="19"/>
        <v>7145</v>
      </c>
      <c r="F239" s="11">
        <f t="shared" si="16"/>
        <v>4257475</v>
      </c>
      <c r="G239" s="116"/>
      <c r="H239" s="11">
        <f t="shared" si="15"/>
        <v>4257475</v>
      </c>
      <c r="I239" s="8"/>
      <c r="J239" s="105"/>
      <c r="K239" s="100"/>
      <c r="L239" s="101"/>
    </row>
    <row r="240" spans="1:12" ht="13.5">
      <c r="A240" s="47"/>
      <c r="B240" s="22">
        <v>233</v>
      </c>
      <c r="C240" s="11">
        <f t="shared" si="17"/>
        <v>36961</v>
      </c>
      <c r="D240" s="4">
        <f t="shared" si="18"/>
        <v>29866</v>
      </c>
      <c r="E240" s="4">
        <f t="shared" si="19"/>
        <v>7095</v>
      </c>
      <c r="F240" s="11">
        <f t="shared" si="16"/>
        <v>4227609</v>
      </c>
      <c r="G240" s="118"/>
      <c r="H240" s="11">
        <f t="shared" si="15"/>
        <v>4227609</v>
      </c>
      <c r="I240" s="12"/>
      <c r="J240" s="105"/>
      <c r="K240" s="100"/>
      <c r="L240" s="101"/>
    </row>
    <row r="241" spans="1:12" ht="13.5">
      <c r="A241" s="47"/>
      <c r="B241" s="23">
        <v>234</v>
      </c>
      <c r="C241" s="11">
        <f t="shared" si="17"/>
        <v>36961</v>
      </c>
      <c r="D241" s="4">
        <f t="shared" si="18"/>
        <v>29915</v>
      </c>
      <c r="E241" s="4">
        <f t="shared" si="19"/>
        <v>7046</v>
      </c>
      <c r="F241" s="11">
        <f t="shared" si="16"/>
        <v>4197694</v>
      </c>
      <c r="G241" s="116"/>
      <c r="H241" s="11">
        <f t="shared" si="15"/>
        <v>4197694</v>
      </c>
      <c r="I241" s="8"/>
      <c r="J241" s="105"/>
      <c r="K241" s="100"/>
      <c r="L241" s="101"/>
    </row>
    <row r="242" spans="1:12" ht="13.5">
      <c r="A242" s="47"/>
      <c r="B242" s="23">
        <v>235</v>
      </c>
      <c r="C242" s="11">
        <f t="shared" si="17"/>
        <v>36961</v>
      </c>
      <c r="D242" s="4">
        <f t="shared" si="18"/>
        <v>29965</v>
      </c>
      <c r="E242" s="4">
        <f t="shared" si="19"/>
        <v>6996</v>
      </c>
      <c r="F242" s="11">
        <f t="shared" si="16"/>
        <v>4167729</v>
      </c>
      <c r="G242" s="116"/>
      <c r="H242" s="11">
        <f t="shared" si="15"/>
        <v>4167729</v>
      </c>
      <c r="I242" s="8"/>
      <c r="J242" s="105"/>
      <c r="K242" s="100"/>
      <c r="L242" s="101"/>
    </row>
    <row r="243" spans="1:12" ht="13.5">
      <c r="A243" s="47"/>
      <c r="B243" s="23">
        <v>236</v>
      </c>
      <c r="C243" s="11">
        <f t="shared" si="17"/>
        <v>36961</v>
      </c>
      <c r="D243" s="4">
        <f t="shared" si="18"/>
        <v>30015</v>
      </c>
      <c r="E243" s="4">
        <f t="shared" si="19"/>
        <v>6946</v>
      </c>
      <c r="F243" s="11">
        <f t="shared" si="16"/>
        <v>4137714</v>
      </c>
      <c r="G243" s="116"/>
      <c r="H243" s="11">
        <f t="shared" si="15"/>
        <v>4137714</v>
      </c>
      <c r="I243" s="8"/>
      <c r="J243" s="105"/>
      <c r="K243" s="100"/>
      <c r="L243" s="101"/>
    </row>
    <row r="244" spans="1:12" ht="13.5">
      <c r="A244" s="47"/>
      <c r="B244" s="23">
        <v>237</v>
      </c>
      <c r="C244" s="11">
        <f t="shared" si="17"/>
        <v>36961</v>
      </c>
      <c r="D244" s="4">
        <f t="shared" si="18"/>
        <v>30065</v>
      </c>
      <c r="E244" s="4">
        <f t="shared" si="19"/>
        <v>6896</v>
      </c>
      <c r="F244" s="11">
        <f t="shared" si="16"/>
        <v>4107649</v>
      </c>
      <c r="G244" s="116"/>
      <c r="H244" s="11">
        <f t="shared" si="15"/>
        <v>4107649</v>
      </c>
      <c r="I244" s="8"/>
      <c r="J244" s="105"/>
      <c r="K244" s="100"/>
      <c r="L244" s="101"/>
    </row>
    <row r="245" spans="1:12" ht="13.5">
      <c r="A245" s="47"/>
      <c r="B245" s="23">
        <v>238</v>
      </c>
      <c r="C245" s="11">
        <f t="shared" si="17"/>
        <v>36961</v>
      </c>
      <c r="D245" s="4">
        <f t="shared" si="18"/>
        <v>30115</v>
      </c>
      <c r="E245" s="4">
        <f t="shared" si="19"/>
        <v>6846</v>
      </c>
      <c r="F245" s="11">
        <f t="shared" si="16"/>
        <v>4077534</v>
      </c>
      <c r="G245" s="116"/>
      <c r="H245" s="11">
        <f t="shared" si="15"/>
        <v>4077534</v>
      </c>
      <c r="I245" s="8"/>
      <c r="J245" s="105"/>
      <c r="K245" s="100"/>
      <c r="L245" s="101"/>
    </row>
    <row r="246" spans="1:12" ht="13.5">
      <c r="A246" s="47"/>
      <c r="B246" s="23">
        <v>239</v>
      </c>
      <c r="C246" s="11">
        <f t="shared" si="17"/>
        <v>36961</v>
      </c>
      <c r="D246" s="4">
        <f t="shared" si="18"/>
        <v>30166</v>
      </c>
      <c r="E246" s="4">
        <f t="shared" si="19"/>
        <v>6795</v>
      </c>
      <c r="F246" s="11">
        <f t="shared" si="16"/>
        <v>4047368</v>
      </c>
      <c r="G246" s="116"/>
      <c r="H246" s="11">
        <f t="shared" si="15"/>
        <v>4047368</v>
      </c>
      <c r="I246" s="8"/>
      <c r="J246" s="105"/>
      <c r="K246" s="100"/>
      <c r="L246" s="101"/>
    </row>
    <row r="247" spans="1:12" ht="14.25" thickBot="1">
      <c r="A247" s="48"/>
      <c r="B247" s="26">
        <v>240</v>
      </c>
      <c r="C247" s="20">
        <f t="shared" si="17"/>
        <v>36961</v>
      </c>
      <c r="D247" s="9">
        <f t="shared" si="18"/>
        <v>30216</v>
      </c>
      <c r="E247" s="9">
        <f t="shared" si="19"/>
        <v>6745</v>
      </c>
      <c r="F247" s="20">
        <f t="shared" si="16"/>
        <v>4017152</v>
      </c>
      <c r="G247" s="117"/>
      <c r="H247" s="20">
        <f t="shared" si="15"/>
        <v>4017152</v>
      </c>
      <c r="I247" s="10"/>
      <c r="J247" s="109"/>
      <c r="K247" s="110"/>
      <c r="L247" s="111"/>
    </row>
    <row r="248" spans="1:12" ht="13.5">
      <c r="A248" s="47">
        <v>21</v>
      </c>
      <c r="B248" s="22">
        <v>241</v>
      </c>
      <c r="C248" s="11">
        <f t="shared" si="17"/>
        <v>36961</v>
      </c>
      <c r="D248" s="11">
        <f t="shared" si="18"/>
        <v>30266</v>
      </c>
      <c r="E248" s="11">
        <f t="shared" si="19"/>
        <v>6695</v>
      </c>
      <c r="F248" s="11">
        <f t="shared" si="16"/>
        <v>3986886</v>
      </c>
      <c r="G248" s="118"/>
      <c r="H248" s="11">
        <f t="shared" si="15"/>
        <v>3986886</v>
      </c>
      <c r="I248" s="12">
        <f>IF(H247="","",ROUNDDOWN(H247/1000000*2830,0))</f>
        <v>11368</v>
      </c>
      <c r="J248" s="98"/>
      <c r="K248" s="98"/>
      <c r="L248" s="99"/>
    </row>
    <row r="249" spans="1:12" ht="13.5">
      <c r="A249" s="47"/>
      <c r="B249" s="23">
        <v>242</v>
      </c>
      <c r="C249" s="11">
        <f t="shared" si="17"/>
        <v>36961</v>
      </c>
      <c r="D249" s="4">
        <f t="shared" si="18"/>
        <v>30317</v>
      </c>
      <c r="E249" s="4">
        <f t="shared" si="19"/>
        <v>6644</v>
      </c>
      <c r="F249" s="11">
        <f t="shared" si="16"/>
        <v>3956569</v>
      </c>
      <c r="G249" s="116"/>
      <c r="H249" s="11">
        <f t="shared" si="15"/>
        <v>3956569</v>
      </c>
      <c r="I249" s="8"/>
      <c r="J249" s="100"/>
      <c r="K249" s="100"/>
      <c r="L249" s="101"/>
    </row>
    <row r="250" spans="1:12" ht="13.5">
      <c r="A250" s="47"/>
      <c r="B250" s="23">
        <v>243</v>
      </c>
      <c r="C250" s="11">
        <f t="shared" si="17"/>
        <v>36961</v>
      </c>
      <c r="D250" s="4">
        <f t="shared" si="18"/>
        <v>30367</v>
      </c>
      <c r="E250" s="4">
        <f t="shared" si="19"/>
        <v>6594</v>
      </c>
      <c r="F250" s="11">
        <f t="shared" si="16"/>
        <v>3926202</v>
      </c>
      <c r="G250" s="116"/>
      <c r="H250" s="11">
        <f t="shared" si="15"/>
        <v>3926202</v>
      </c>
      <c r="I250" s="8"/>
      <c r="J250" s="100"/>
      <c r="K250" s="100"/>
      <c r="L250" s="101"/>
    </row>
    <row r="251" spans="1:12" ht="13.5">
      <c r="A251" s="47"/>
      <c r="B251" s="23">
        <v>244</v>
      </c>
      <c r="C251" s="11">
        <f t="shared" si="17"/>
        <v>36961</v>
      </c>
      <c r="D251" s="4">
        <f t="shared" si="18"/>
        <v>30418</v>
      </c>
      <c r="E251" s="4">
        <f t="shared" si="19"/>
        <v>6543</v>
      </c>
      <c r="F251" s="11">
        <f t="shared" si="16"/>
        <v>3895784</v>
      </c>
      <c r="G251" s="116"/>
      <c r="H251" s="11">
        <f t="shared" si="15"/>
        <v>3895784</v>
      </c>
      <c r="I251" s="8"/>
      <c r="J251" s="100"/>
      <c r="K251" s="100"/>
      <c r="L251" s="101"/>
    </row>
    <row r="252" spans="1:12" ht="13.5">
      <c r="A252" s="47"/>
      <c r="B252" s="22">
        <v>245</v>
      </c>
      <c r="C252" s="11">
        <f t="shared" si="17"/>
        <v>36961</v>
      </c>
      <c r="D252" s="4">
        <f t="shared" si="18"/>
        <v>30469</v>
      </c>
      <c r="E252" s="4">
        <f t="shared" si="19"/>
        <v>6492</v>
      </c>
      <c r="F252" s="11">
        <f t="shared" si="16"/>
        <v>3865315</v>
      </c>
      <c r="G252" s="118"/>
      <c r="H252" s="11">
        <f t="shared" si="15"/>
        <v>3865315</v>
      </c>
      <c r="I252" s="12"/>
      <c r="J252" s="100"/>
      <c r="K252" s="100"/>
      <c r="L252" s="101"/>
    </row>
    <row r="253" spans="1:12" ht="13.5">
      <c r="A253" s="47"/>
      <c r="B253" s="23">
        <v>246</v>
      </c>
      <c r="C253" s="11">
        <f t="shared" si="17"/>
        <v>36961</v>
      </c>
      <c r="D253" s="4">
        <f t="shared" si="18"/>
        <v>30519</v>
      </c>
      <c r="E253" s="4">
        <f t="shared" si="19"/>
        <v>6442</v>
      </c>
      <c r="F253" s="11">
        <f t="shared" si="16"/>
        <v>3834796</v>
      </c>
      <c r="G253" s="116"/>
      <c r="H253" s="11">
        <f t="shared" si="15"/>
        <v>3834796</v>
      </c>
      <c r="I253" s="8"/>
      <c r="J253" s="100"/>
      <c r="K253" s="100"/>
      <c r="L253" s="101"/>
    </row>
    <row r="254" spans="1:12" ht="13.5">
      <c r="A254" s="47"/>
      <c r="B254" s="23">
        <v>247</v>
      </c>
      <c r="C254" s="11">
        <f t="shared" si="17"/>
        <v>36961</v>
      </c>
      <c r="D254" s="4">
        <f t="shared" si="18"/>
        <v>30570</v>
      </c>
      <c r="E254" s="4">
        <f t="shared" si="19"/>
        <v>6391</v>
      </c>
      <c r="F254" s="11">
        <f t="shared" si="16"/>
        <v>3804226</v>
      </c>
      <c r="G254" s="116"/>
      <c r="H254" s="11">
        <f t="shared" si="15"/>
        <v>3804226</v>
      </c>
      <c r="I254" s="8"/>
      <c r="J254" s="100"/>
      <c r="K254" s="100"/>
      <c r="L254" s="101"/>
    </row>
    <row r="255" spans="1:12" ht="13.5">
      <c r="A255" s="47"/>
      <c r="B255" s="23">
        <v>248</v>
      </c>
      <c r="C255" s="11">
        <f t="shared" si="17"/>
        <v>36961</v>
      </c>
      <c r="D255" s="4">
        <f t="shared" si="18"/>
        <v>30621</v>
      </c>
      <c r="E255" s="4">
        <f t="shared" si="19"/>
        <v>6340</v>
      </c>
      <c r="F255" s="11">
        <f t="shared" si="16"/>
        <v>3773605</v>
      </c>
      <c r="G255" s="116"/>
      <c r="H255" s="11">
        <f t="shared" si="15"/>
        <v>3773605</v>
      </c>
      <c r="I255" s="8"/>
      <c r="J255" s="100"/>
      <c r="K255" s="100"/>
      <c r="L255" s="101"/>
    </row>
    <row r="256" spans="1:12" ht="13.5">
      <c r="A256" s="47"/>
      <c r="B256" s="23">
        <v>249</v>
      </c>
      <c r="C256" s="11">
        <f t="shared" si="17"/>
        <v>36961</v>
      </c>
      <c r="D256" s="4">
        <f t="shared" si="18"/>
        <v>30672</v>
      </c>
      <c r="E256" s="4">
        <f t="shared" si="19"/>
        <v>6289</v>
      </c>
      <c r="F256" s="11">
        <f t="shared" si="16"/>
        <v>3742933</v>
      </c>
      <c r="G256" s="116"/>
      <c r="H256" s="11">
        <f t="shared" si="15"/>
        <v>3742933</v>
      </c>
      <c r="I256" s="8"/>
      <c r="J256" s="100"/>
      <c r="K256" s="100"/>
      <c r="L256" s="101"/>
    </row>
    <row r="257" spans="1:12" ht="13.5">
      <c r="A257" s="47"/>
      <c r="B257" s="23">
        <v>250</v>
      </c>
      <c r="C257" s="11">
        <f t="shared" si="17"/>
        <v>36961</v>
      </c>
      <c r="D257" s="4">
        <f t="shared" si="18"/>
        <v>30723</v>
      </c>
      <c r="E257" s="4">
        <f t="shared" si="19"/>
        <v>6238</v>
      </c>
      <c r="F257" s="11">
        <f t="shared" si="16"/>
        <v>3712210</v>
      </c>
      <c r="G257" s="116"/>
      <c r="H257" s="11">
        <f t="shared" si="15"/>
        <v>3712210</v>
      </c>
      <c r="I257" s="8"/>
      <c r="J257" s="100"/>
      <c r="K257" s="100"/>
      <c r="L257" s="101"/>
    </row>
    <row r="258" spans="1:12" ht="13.5">
      <c r="A258" s="47"/>
      <c r="B258" s="23">
        <v>251</v>
      </c>
      <c r="C258" s="11">
        <f t="shared" si="17"/>
        <v>36961</v>
      </c>
      <c r="D258" s="4">
        <f t="shared" si="18"/>
        <v>30774</v>
      </c>
      <c r="E258" s="4">
        <f t="shared" si="19"/>
        <v>6187</v>
      </c>
      <c r="F258" s="11">
        <f t="shared" si="16"/>
        <v>3681436</v>
      </c>
      <c r="G258" s="116"/>
      <c r="H258" s="11">
        <f t="shared" si="15"/>
        <v>3681436</v>
      </c>
      <c r="I258" s="8"/>
      <c r="J258" s="100"/>
      <c r="K258" s="100"/>
      <c r="L258" s="101"/>
    </row>
    <row r="259" spans="1:12" ht="14.25" thickBot="1">
      <c r="A259" s="47"/>
      <c r="B259" s="24">
        <v>252</v>
      </c>
      <c r="C259" s="19">
        <f t="shared" si="17"/>
        <v>36961</v>
      </c>
      <c r="D259" s="16">
        <f t="shared" si="18"/>
        <v>30826</v>
      </c>
      <c r="E259" s="16">
        <f t="shared" si="19"/>
        <v>6135</v>
      </c>
      <c r="F259" s="19">
        <f t="shared" si="16"/>
        <v>3650610</v>
      </c>
      <c r="G259" s="114"/>
      <c r="H259" s="19">
        <f t="shared" si="15"/>
        <v>3650610</v>
      </c>
      <c r="I259" s="17"/>
      <c r="J259" s="107"/>
      <c r="K259" s="107"/>
      <c r="L259" s="108"/>
    </row>
    <row r="260" spans="1:12" ht="13.5">
      <c r="A260" s="46">
        <v>22</v>
      </c>
      <c r="B260" s="25">
        <v>253</v>
      </c>
      <c r="C260" s="6">
        <f t="shared" si="17"/>
        <v>36961</v>
      </c>
      <c r="D260" s="6">
        <f t="shared" si="18"/>
        <v>30877</v>
      </c>
      <c r="E260" s="6">
        <f t="shared" si="19"/>
        <v>6084</v>
      </c>
      <c r="F260" s="6">
        <f t="shared" si="16"/>
        <v>3619733</v>
      </c>
      <c r="G260" s="115"/>
      <c r="H260" s="6">
        <f t="shared" si="15"/>
        <v>3619733</v>
      </c>
      <c r="I260" s="7">
        <f>IF(H259="","",ROUNDDOWN(H259/1000000*2830,0))</f>
        <v>10331</v>
      </c>
      <c r="J260" s="102"/>
      <c r="K260" s="103"/>
      <c r="L260" s="104"/>
    </row>
    <row r="261" spans="1:12" ht="13.5">
      <c r="A261" s="47"/>
      <c r="B261" s="23">
        <v>254</v>
      </c>
      <c r="C261" s="11">
        <f t="shared" si="17"/>
        <v>36961</v>
      </c>
      <c r="D261" s="4">
        <f t="shared" si="18"/>
        <v>30929</v>
      </c>
      <c r="E261" s="4">
        <f t="shared" si="19"/>
        <v>6032</v>
      </c>
      <c r="F261" s="11">
        <f t="shared" si="16"/>
        <v>3588804</v>
      </c>
      <c r="G261" s="116"/>
      <c r="H261" s="11">
        <f t="shared" si="15"/>
        <v>3588804</v>
      </c>
      <c r="I261" s="8"/>
      <c r="J261" s="105"/>
      <c r="K261" s="100"/>
      <c r="L261" s="101"/>
    </row>
    <row r="262" spans="1:12" ht="13.5">
      <c r="A262" s="47"/>
      <c r="B262" s="23">
        <v>255</v>
      </c>
      <c r="C262" s="11">
        <f t="shared" si="17"/>
        <v>36961</v>
      </c>
      <c r="D262" s="4">
        <f t="shared" si="18"/>
        <v>30980</v>
      </c>
      <c r="E262" s="4">
        <f t="shared" si="19"/>
        <v>5981</v>
      </c>
      <c r="F262" s="11">
        <f t="shared" si="16"/>
        <v>3557824</v>
      </c>
      <c r="G262" s="116"/>
      <c r="H262" s="11">
        <f t="shared" si="15"/>
        <v>3557824</v>
      </c>
      <c r="I262" s="8"/>
      <c r="J262" s="105"/>
      <c r="K262" s="100"/>
      <c r="L262" s="101"/>
    </row>
    <row r="263" spans="1:12" ht="13.5">
      <c r="A263" s="47"/>
      <c r="B263" s="23">
        <v>256</v>
      </c>
      <c r="C263" s="11">
        <f t="shared" si="17"/>
        <v>36961</v>
      </c>
      <c r="D263" s="4">
        <f t="shared" si="18"/>
        <v>31032</v>
      </c>
      <c r="E263" s="4">
        <f t="shared" si="19"/>
        <v>5929</v>
      </c>
      <c r="F263" s="11">
        <f t="shared" si="16"/>
        <v>3526792</v>
      </c>
      <c r="G263" s="116"/>
      <c r="H263" s="11">
        <f aca="true" t="shared" si="20" ref="H263:H326">IF(F263-G263&lt;0,0,F263-G263)</f>
        <v>3526792</v>
      </c>
      <c r="I263" s="8"/>
      <c r="J263" s="105"/>
      <c r="K263" s="100"/>
      <c r="L263" s="101"/>
    </row>
    <row r="264" spans="1:12" ht="13.5">
      <c r="A264" s="47"/>
      <c r="B264" s="22">
        <v>257</v>
      </c>
      <c r="C264" s="11">
        <f t="shared" si="17"/>
        <v>36961</v>
      </c>
      <c r="D264" s="4">
        <f t="shared" si="18"/>
        <v>31084</v>
      </c>
      <c r="E264" s="4">
        <f t="shared" si="19"/>
        <v>5877</v>
      </c>
      <c r="F264" s="11">
        <f aca="true" t="shared" si="21" ref="F264:F327">IF(C264="","",IF(H263-D264&lt;=0,0,H263-D264))</f>
        <v>3495708</v>
      </c>
      <c r="G264" s="118"/>
      <c r="H264" s="11">
        <f t="shared" si="20"/>
        <v>3495708</v>
      </c>
      <c r="I264" s="12"/>
      <c r="J264" s="105"/>
      <c r="K264" s="100"/>
      <c r="L264" s="101"/>
    </row>
    <row r="265" spans="1:12" ht="13.5">
      <c r="A265" s="47"/>
      <c r="B265" s="23">
        <v>258</v>
      </c>
      <c r="C265" s="11">
        <f aca="true" t="shared" si="22" ref="C265:C328">IF(D265=0,0,D265+E265)</f>
        <v>36961</v>
      </c>
      <c r="D265" s="4">
        <f aca="true" t="shared" si="23" ref="D265:D328">IF(H264+E265&gt;$C$8,$C$8-E265,H264)</f>
        <v>31135</v>
      </c>
      <c r="E265" s="4">
        <f aca="true" t="shared" si="24" ref="E265:E328">IF(H264&gt;0,INT(H264*$E$4/12),0)</f>
        <v>5826</v>
      </c>
      <c r="F265" s="11">
        <f t="shared" si="21"/>
        <v>3464573</v>
      </c>
      <c r="G265" s="116"/>
      <c r="H265" s="11">
        <f t="shared" si="20"/>
        <v>3464573</v>
      </c>
      <c r="I265" s="8"/>
      <c r="J265" s="105"/>
      <c r="K265" s="100"/>
      <c r="L265" s="101"/>
    </row>
    <row r="266" spans="1:12" ht="13.5">
      <c r="A266" s="47"/>
      <c r="B266" s="23">
        <v>259</v>
      </c>
      <c r="C266" s="11">
        <f t="shared" si="22"/>
        <v>36961</v>
      </c>
      <c r="D266" s="4">
        <f t="shared" si="23"/>
        <v>31187</v>
      </c>
      <c r="E266" s="4">
        <f t="shared" si="24"/>
        <v>5774</v>
      </c>
      <c r="F266" s="11">
        <f t="shared" si="21"/>
        <v>3433386</v>
      </c>
      <c r="G266" s="116"/>
      <c r="H266" s="11">
        <f t="shared" si="20"/>
        <v>3433386</v>
      </c>
      <c r="I266" s="8"/>
      <c r="J266" s="105"/>
      <c r="K266" s="100"/>
      <c r="L266" s="101"/>
    </row>
    <row r="267" spans="1:12" ht="13.5">
      <c r="A267" s="47"/>
      <c r="B267" s="23">
        <v>260</v>
      </c>
      <c r="C267" s="11">
        <f t="shared" si="22"/>
        <v>36961</v>
      </c>
      <c r="D267" s="4">
        <f t="shared" si="23"/>
        <v>31239</v>
      </c>
      <c r="E267" s="4">
        <f t="shared" si="24"/>
        <v>5722</v>
      </c>
      <c r="F267" s="11">
        <f t="shared" si="21"/>
        <v>3402147</v>
      </c>
      <c r="G267" s="116"/>
      <c r="H267" s="11">
        <f t="shared" si="20"/>
        <v>3402147</v>
      </c>
      <c r="I267" s="8"/>
      <c r="J267" s="105"/>
      <c r="K267" s="100"/>
      <c r="L267" s="101"/>
    </row>
    <row r="268" spans="1:12" ht="13.5">
      <c r="A268" s="47"/>
      <c r="B268" s="23">
        <v>261</v>
      </c>
      <c r="C268" s="11">
        <f t="shared" si="22"/>
        <v>36961</v>
      </c>
      <c r="D268" s="4">
        <f t="shared" si="23"/>
        <v>31291</v>
      </c>
      <c r="E268" s="4">
        <f t="shared" si="24"/>
        <v>5670</v>
      </c>
      <c r="F268" s="11">
        <f t="shared" si="21"/>
        <v>3370856</v>
      </c>
      <c r="G268" s="116"/>
      <c r="H268" s="11">
        <f t="shared" si="20"/>
        <v>3370856</v>
      </c>
      <c r="I268" s="8"/>
      <c r="J268" s="105"/>
      <c r="K268" s="100"/>
      <c r="L268" s="101"/>
    </row>
    <row r="269" spans="1:12" ht="13.5">
      <c r="A269" s="47"/>
      <c r="B269" s="23">
        <v>262</v>
      </c>
      <c r="C269" s="11">
        <f t="shared" si="22"/>
        <v>36961</v>
      </c>
      <c r="D269" s="4">
        <f t="shared" si="23"/>
        <v>31343</v>
      </c>
      <c r="E269" s="4">
        <f t="shared" si="24"/>
        <v>5618</v>
      </c>
      <c r="F269" s="11">
        <f t="shared" si="21"/>
        <v>3339513</v>
      </c>
      <c r="G269" s="116"/>
      <c r="H269" s="11">
        <f t="shared" si="20"/>
        <v>3339513</v>
      </c>
      <c r="I269" s="8"/>
      <c r="J269" s="105"/>
      <c r="K269" s="100"/>
      <c r="L269" s="101"/>
    </row>
    <row r="270" spans="1:12" ht="13.5">
      <c r="A270" s="47"/>
      <c r="B270" s="23">
        <v>263</v>
      </c>
      <c r="C270" s="11">
        <f t="shared" si="22"/>
        <v>36961</v>
      </c>
      <c r="D270" s="4">
        <f t="shared" si="23"/>
        <v>31396</v>
      </c>
      <c r="E270" s="4">
        <f t="shared" si="24"/>
        <v>5565</v>
      </c>
      <c r="F270" s="11">
        <f t="shared" si="21"/>
        <v>3308117</v>
      </c>
      <c r="G270" s="116"/>
      <c r="H270" s="11">
        <f t="shared" si="20"/>
        <v>3308117</v>
      </c>
      <c r="I270" s="8"/>
      <c r="J270" s="105"/>
      <c r="K270" s="100"/>
      <c r="L270" s="101"/>
    </row>
    <row r="271" spans="1:12" ht="14.25" thickBot="1">
      <c r="A271" s="48"/>
      <c r="B271" s="26">
        <v>264</v>
      </c>
      <c r="C271" s="20">
        <f t="shared" si="22"/>
        <v>36961</v>
      </c>
      <c r="D271" s="9">
        <f t="shared" si="23"/>
        <v>31448</v>
      </c>
      <c r="E271" s="9">
        <f t="shared" si="24"/>
        <v>5513</v>
      </c>
      <c r="F271" s="20">
        <f t="shared" si="21"/>
        <v>3276669</v>
      </c>
      <c r="G271" s="117"/>
      <c r="H271" s="20">
        <f t="shared" si="20"/>
        <v>3276669</v>
      </c>
      <c r="I271" s="10"/>
      <c r="J271" s="109"/>
      <c r="K271" s="110"/>
      <c r="L271" s="111"/>
    </row>
    <row r="272" spans="1:12" ht="13.5">
      <c r="A272" s="47">
        <v>23</v>
      </c>
      <c r="B272" s="22">
        <v>265</v>
      </c>
      <c r="C272" s="11">
        <f t="shared" si="22"/>
        <v>36961</v>
      </c>
      <c r="D272" s="11">
        <f t="shared" si="23"/>
        <v>31500</v>
      </c>
      <c r="E272" s="11">
        <f t="shared" si="24"/>
        <v>5461</v>
      </c>
      <c r="F272" s="11">
        <f t="shared" si="21"/>
        <v>3245169</v>
      </c>
      <c r="G272" s="118"/>
      <c r="H272" s="11">
        <f t="shared" si="20"/>
        <v>3245169</v>
      </c>
      <c r="I272" s="12">
        <f>IF(H271="","",ROUNDDOWN(H271/1000000*2830,0))</f>
        <v>9272</v>
      </c>
      <c r="J272" s="98"/>
      <c r="K272" s="98"/>
      <c r="L272" s="99"/>
    </row>
    <row r="273" spans="1:12" ht="13.5">
      <c r="A273" s="47"/>
      <c r="B273" s="23">
        <v>266</v>
      </c>
      <c r="C273" s="11">
        <f t="shared" si="22"/>
        <v>36961</v>
      </c>
      <c r="D273" s="4">
        <f t="shared" si="23"/>
        <v>31553</v>
      </c>
      <c r="E273" s="4">
        <f t="shared" si="24"/>
        <v>5408</v>
      </c>
      <c r="F273" s="11">
        <f t="shared" si="21"/>
        <v>3213616</v>
      </c>
      <c r="G273" s="116"/>
      <c r="H273" s="11">
        <f t="shared" si="20"/>
        <v>3213616</v>
      </c>
      <c r="I273" s="8"/>
      <c r="J273" s="100"/>
      <c r="K273" s="100"/>
      <c r="L273" s="101"/>
    </row>
    <row r="274" spans="1:12" ht="13.5">
      <c r="A274" s="47"/>
      <c r="B274" s="23">
        <v>267</v>
      </c>
      <c r="C274" s="11">
        <f t="shared" si="22"/>
        <v>36961</v>
      </c>
      <c r="D274" s="4">
        <f t="shared" si="23"/>
        <v>31605</v>
      </c>
      <c r="E274" s="4">
        <f t="shared" si="24"/>
        <v>5356</v>
      </c>
      <c r="F274" s="11">
        <f t="shared" si="21"/>
        <v>3182011</v>
      </c>
      <c r="G274" s="116"/>
      <c r="H274" s="11">
        <f t="shared" si="20"/>
        <v>3182011</v>
      </c>
      <c r="I274" s="8"/>
      <c r="J274" s="100"/>
      <c r="K274" s="100"/>
      <c r="L274" s="101"/>
    </row>
    <row r="275" spans="1:12" ht="13.5">
      <c r="A275" s="47"/>
      <c r="B275" s="23">
        <v>268</v>
      </c>
      <c r="C275" s="11">
        <f t="shared" si="22"/>
        <v>36961</v>
      </c>
      <c r="D275" s="4">
        <f t="shared" si="23"/>
        <v>31658</v>
      </c>
      <c r="E275" s="4">
        <f t="shared" si="24"/>
        <v>5303</v>
      </c>
      <c r="F275" s="11">
        <f t="shared" si="21"/>
        <v>3150353</v>
      </c>
      <c r="G275" s="116"/>
      <c r="H275" s="11">
        <f t="shared" si="20"/>
        <v>3150353</v>
      </c>
      <c r="I275" s="8"/>
      <c r="J275" s="100"/>
      <c r="K275" s="100"/>
      <c r="L275" s="101"/>
    </row>
    <row r="276" spans="1:12" ht="13.5">
      <c r="A276" s="47"/>
      <c r="B276" s="22">
        <v>269</v>
      </c>
      <c r="C276" s="11">
        <f t="shared" si="22"/>
        <v>36961</v>
      </c>
      <c r="D276" s="4">
        <f t="shared" si="23"/>
        <v>31711</v>
      </c>
      <c r="E276" s="4">
        <f t="shared" si="24"/>
        <v>5250</v>
      </c>
      <c r="F276" s="11">
        <f t="shared" si="21"/>
        <v>3118642</v>
      </c>
      <c r="G276" s="118"/>
      <c r="H276" s="11">
        <f t="shared" si="20"/>
        <v>3118642</v>
      </c>
      <c r="I276" s="12"/>
      <c r="J276" s="100"/>
      <c r="K276" s="100"/>
      <c r="L276" s="101"/>
    </row>
    <row r="277" spans="1:12" ht="13.5">
      <c r="A277" s="47"/>
      <c r="B277" s="23">
        <v>270</v>
      </c>
      <c r="C277" s="11">
        <f t="shared" si="22"/>
        <v>36961</v>
      </c>
      <c r="D277" s="4">
        <f t="shared" si="23"/>
        <v>31764</v>
      </c>
      <c r="E277" s="4">
        <f t="shared" si="24"/>
        <v>5197</v>
      </c>
      <c r="F277" s="11">
        <f t="shared" si="21"/>
        <v>3086878</v>
      </c>
      <c r="G277" s="116"/>
      <c r="H277" s="11">
        <f t="shared" si="20"/>
        <v>3086878</v>
      </c>
      <c r="I277" s="8"/>
      <c r="J277" s="100"/>
      <c r="K277" s="100"/>
      <c r="L277" s="101"/>
    </row>
    <row r="278" spans="1:12" ht="13.5">
      <c r="A278" s="47"/>
      <c r="B278" s="23">
        <v>271</v>
      </c>
      <c r="C278" s="11">
        <f t="shared" si="22"/>
        <v>36961</v>
      </c>
      <c r="D278" s="4">
        <f t="shared" si="23"/>
        <v>31817</v>
      </c>
      <c r="E278" s="4">
        <f t="shared" si="24"/>
        <v>5144</v>
      </c>
      <c r="F278" s="11">
        <f t="shared" si="21"/>
        <v>3055061</v>
      </c>
      <c r="G278" s="116"/>
      <c r="H278" s="11">
        <f t="shared" si="20"/>
        <v>3055061</v>
      </c>
      <c r="I278" s="8"/>
      <c r="J278" s="100"/>
      <c r="K278" s="100"/>
      <c r="L278" s="101"/>
    </row>
    <row r="279" spans="1:12" ht="13.5">
      <c r="A279" s="47"/>
      <c r="B279" s="23">
        <v>272</v>
      </c>
      <c r="C279" s="11">
        <f t="shared" si="22"/>
        <v>36961</v>
      </c>
      <c r="D279" s="4">
        <f t="shared" si="23"/>
        <v>31870</v>
      </c>
      <c r="E279" s="4">
        <f t="shared" si="24"/>
        <v>5091</v>
      </c>
      <c r="F279" s="11">
        <f t="shared" si="21"/>
        <v>3023191</v>
      </c>
      <c r="G279" s="116"/>
      <c r="H279" s="11">
        <f t="shared" si="20"/>
        <v>3023191</v>
      </c>
      <c r="I279" s="8"/>
      <c r="J279" s="100"/>
      <c r="K279" s="100"/>
      <c r="L279" s="101"/>
    </row>
    <row r="280" spans="1:12" ht="13.5">
      <c r="A280" s="47"/>
      <c r="B280" s="23">
        <v>273</v>
      </c>
      <c r="C280" s="11">
        <f t="shared" si="22"/>
        <v>36961</v>
      </c>
      <c r="D280" s="4">
        <f t="shared" si="23"/>
        <v>31923</v>
      </c>
      <c r="E280" s="4">
        <f t="shared" si="24"/>
        <v>5038</v>
      </c>
      <c r="F280" s="11">
        <f t="shared" si="21"/>
        <v>2991268</v>
      </c>
      <c r="G280" s="116"/>
      <c r="H280" s="11">
        <f t="shared" si="20"/>
        <v>2991268</v>
      </c>
      <c r="I280" s="8"/>
      <c r="J280" s="100"/>
      <c r="K280" s="100"/>
      <c r="L280" s="101"/>
    </row>
    <row r="281" spans="1:12" ht="13.5">
      <c r="A281" s="47"/>
      <c r="B281" s="23">
        <v>274</v>
      </c>
      <c r="C281" s="11">
        <f t="shared" si="22"/>
        <v>36961</v>
      </c>
      <c r="D281" s="4">
        <f t="shared" si="23"/>
        <v>31976</v>
      </c>
      <c r="E281" s="4">
        <f t="shared" si="24"/>
        <v>4985</v>
      </c>
      <c r="F281" s="11">
        <f t="shared" si="21"/>
        <v>2959292</v>
      </c>
      <c r="G281" s="116"/>
      <c r="H281" s="11">
        <f t="shared" si="20"/>
        <v>2959292</v>
      </c>
      <c r="I281" s="8"/>
      <c r="J281" s="100"/>
      <c r="K281" s="100"/>
      <c r="L281" s="101"/>
    </row>
    <row r="282" spans="1:12" ht="13.5">
      <c r="A282" s="47"/>
      <c r="B282" s="23">
        <v>275</v>
      </c>
      <c r="C282" s="11">
        <f t="shared" si="22"/>
        <v>36961</v>
      </c>
      <c r="D282" s="4">
        <f t="shared" si="23"/>
        <v>32029</v>
      </c>
      <c r="E282" s="4">
        <f t="shared" si="24"/>
        <v>4932</v>
      </c>
      <c r="F282" s="11">
        <f t="shared" si="21"/>
        <v>2927263</v>
      </c>
      <c r="G282" s="116"/>
      <c r="H282" s="11">
        <f t="shared" si="20"/>
        <v>2927263</v>
      </c>
      <c r="I282" s="8"/>
      <c r="J282" s="100"/>
      <c r="K282" s="100"/>
      <c r="L282" s="101"/>
    </row>
    <row r="283" spans="1:12" ht="14.25" thickBot="1">
      <c r="A283" s="47"/>
      <c r="B283" s="24">
        <v>276</v>
      </c>
      <c r="C283" s="19">
        <f t="shared" si="22"/>
        <v>36961</v>
      </c>
      <c r="D283" s="16">
        <f t="shared" si="23"/>
        <v>32083</v>
      </c>
      <c r="E283" s="16">
        <f t="shared" si="24"/>
        <v>4878</v>
      </c>
      <c r="F283" s="19">
        <f t="shared" si="21"/>
        <v>2895180</v>
      </c>
      <c r="G283" s="114"/>
      <c r="H283" s="19">
        <f t="shared" si="20"/>
        <v>2895180</v>
      </c>
      <c r="I283" s="17"/>
      <c r="J283" s="107"/>
      <c r="K283" s="107"/>
      <c r="L283" s="108"/>
    </row>
    <row r="284" spans="1:12" ht="13.5">
      <c r="A284" s="46">
        <v>24</v>
      </c>
      <c r="B284" s="25">
        <v>277</v>
      </c>
      <c r="C284" s="6">
        <f t="shared" si="22"/>
        <v>36961</v>
      </c>
      <c r="D284" s="6">
        <f t="shared" si="23"/>
        <v>32136</v>
      </c>
      <c r="E284" s="6">
        <f t="shared" si="24"/>
        <v>4825</v>
      </c>
      <c r="F284" s="6">
        <f t="shared" si="21"/>
        <v>2863044</v>
      </c>
      <c r="G284" s="115"/>
      <c r="H284" s="6">
        <f t="shared" si="20"/>
        <v>2863044</v>
      </c>
      <c r="I284" s="7">
        <f>IF(H283="","",ROUNDDOWN(H283/1000000*2830,0))</f>
        <v>8193</v>
      </c>
      <c r="J284" s="102"/>
      <c r="K284" s="103"/>
      <c r="L284" s="104"/>
    </row>
    <row r="285" spans="1:12" ht="13.5">
      <c r="A285" s="47"/>
      <c r="B285" s="23">
        <v>278</v>
      </c>
      <c r="C285" s="11">
        <f t="shared" si="22"/>
        <v>36961</v>
      </c>
      <c r="D285" s="4">
        <f t="shared" si="23"/>
        <v>32190</v>
      </c>
      <c r="E285" s="4">
        <f t="shared" si="24"/>
        <v>4771</v>
      </c>
      <c r="F285" s="11">
        <f t="shared" si="21"/>
        <v>2830854</v>
      </c>
      <c r="G285" s="116"/>
      <c r="H285" s="11">
        <f t="shared" si="20"/>
        <v>2830854</v>
      </c>
      <c r="I285" s="8"/>
      <c r="J285" s="105"/>
      <c r="K285" s="100"/>
      <c r="L285" s="101"/>
    </row>
    <row r="286" spans="1:12" ht="13.5">
      <c r="A286" s="47"/>
      <c r="B286" s="23">
        <v>279</v>
      </c>
      <c r="C286" s="11">
        <f t="shared" si="22"/>
        <v>36961</v>
      </c>
      <c r="D286" s="4">
        <f t="shared" si="23"/>
        <v>32243</v>
      </c>
      <c r="E286" s="4">
        <f t="shared" si="24"/>
        <v>4718</v>
      </c>
      <c r="F286" s="11">
        <f t="shared" si="21"/>
        <v>2798611</v>
      </c>
      <c r="G286" s="116"/>
      <c r="H286" s="11">
        <f t="shared" si="20"/>
        <v>2798611</v>
      </c>
      <c r="I286" s="8"/>
      <c r="J286" s="105"/>
      <c r="K286" s="100"/>
      <c r="L286" s="101"/>
    </row>
    <row r="287" spans="1:12" ht="13.5">
      <c r="A287" s="47"/>
      <c r="B287" s="23">
        <v>280</v>
      </c>
      <c r="C287" s="11">
        <f t="shared" si="22"/>
        <v>36961</v>
      </c>
      <c r="D287" s="4">
        <f t="shared" si="23"/>
        <v>32297</v>
      </c>
      <c r="E287" s="4">
        <f t="shared" si="24"/>
        <v>4664</v>
      </c>
      <c r="F287" s="11">
        <f t="shared" si="21"/>
        <v>2766314</v>
      </c>
      <c r="G287" s="116"/>
      <c r="H287" s="11">
        <f t="shared" si="20"/>
        <v>2766314</v>
      </c>
      <c r="I287" s="8"/>
      <c r="J287" s="105"/>
      <c r="K287" s="100"/>
      <c r="L287" s="101"/>
    </row>
    <row r="288" spans="1:12" ht="13.5">
      <c r="A288" s="47"/>
      <c r="B288" s="22">
        <v>281</v>
      </c>
      <c r="C288" s="11">
        <f t="shared" si="22"/>
        <v>36961</v>
      </c>
      <c r="D288" s="4">
        <f t="shared" si="23"/>
        <v>32351</v>
      </c>
      <c r="E288" s="4">
        <f t="shared" si="24"/>
        <v>4610</v>
      </c>
      <c r="F288" s="11">
        <f t="shared" si="21"/>
        <v>2733963</v>
      </c>
      <c r="G288" s="118"/>
      <c r="H288" s="11">
        <f t="shared" si="20"/>
        <v>2733963</v>
      </c>
      <c r="I288" s="12"/>
      <c r="J288" s="105"/>
      <c r="K288" s="100"/>
      <c r="L288" s="101"/>
    </row>
    <row r="289" spans="1:12" ht="13.5">
      <c r="A289" s="47"/>
      <c r="B289" s="23">
        <v>282</v>
      </c>
      <c r="C289" s="11">
        <f t="shared" si="22"/>
        <v>36961</v>
      </c>
      <c r="D289" s="4">
        <f t="shared" si="23"/>
        <v>32405</v>
      </c>
      <c r="E289" s="4">
        <f t="shared" si="24"/>
        <v>4556</v>
      </c>
      <c r="F289" s="11">
        <f t="shared" si="21"/>
        <v>2701558</v>
      </c>
      <c r="G289" s="116"/>
      <c r="H289" s="11">
        <f t="shared" si="20"/>
        <v>2701558</v>
      </c>
      <c r="I289" s="8"/>
      <c r="J289" s="105"/>
      <c r="K289" s="100"/>
      <c r="L289" s="101"/>
    </row>
    <row r="290" spans="1:12" ht="13.5">
      <c r="A290" s="47"/>
      <c r="B290" s="23">
        <v>283</v>
      </c>
      <c r="C290" s="11">
        <f t="shared" si="22"/>
        <v>36961</v>
      </c>
      <c r="D290" s="4">
        <f t="shared" si="23"/>
        <v>32459</v>
      </c>
      <c r="E290" s="4">
        <f t="shared" si="24"/>
        <v>4502</v>
      </c>
      <c r="F290" s="11">
        <f t="shared" si="21"/>
        <v>2669099</v>
      </c>
      <c r="G290" s="116"/>
      <c r="H290" s="11">
        <f t="shared" si="20"/>
        <v>2669099</v>
      </c>
      <c r="I290" s="8"/>
      <c r="J290" s="105"/>
      <c r="K290" s="100"/>
      <c r="L290" s="101"/>
    </row>
    <row r="291" spans="1:12" ht="13.5">
      <c r="A291" s="47"/>
      <c r="B291" s="23">
        <v>284</v>
      </c>
      <c r="C291" s="11">
        <f t="shared" si="22"/>
        <v>36961</v>
      </c>
      <c r="D291" s="4">
        <f t="shared" si="23"/>
        <v>32513</v>
      </c>
      <c r="E291" s="4">
        <f t="shared" si="24"/>
        <v>4448</v>
      </c>
      <c r="F291" s="11">
        <f t="shared" si="21"/>
        <v>2636586</v>
      </c>
      <c r="G291" s="116"/>
      <c r="H291" s="11">
        <f t="shared" si="20"/>
        <v>2636586</v>
      </c>
      <c r="I291" s="8"/>
      <c r="J291" s="105"/>
      <c r="K291" s="100"/>
      <c r="L291" s="101"/>
    </row>
    <row r="292" spans="1:12" ht="13.5">
      <c r="A292" s="47"/>
      <c r="B292" s="23">
        <v>285</v>
      </c>
      <c r="C292" s="11">
        <f t="shared" si="22"/>
        <v>36961</v>
      </c>
      <c r="D292" s="4">
        <f t="shared" si="23"/>
        <v>32567</v>
      </c>
      <c r="E292" s="4">
        <f t="shared" si="24"/>
        <v>4394</v>
      </c>
      <c r="F292" s="11">
        <f t="shared" si="21"/>
        <v>2604019</v>
      </c>
      <c r="G292" s="116"/>
      <c r="H292" s="11">
        <f t="shared" si="20"/>
        <v>2604019</v>
      </c>
      <c r="I292" s="8"/>
      <c r="J292" s="105"/>
      <c r="K292" s="100"/>
      <c r="L292" s="101"/>
    </row>
    <row r="293" spans="1:12" ht="13.5">
      <c r="A293" s="47"/>
      <c r="B293" s="23">
        <v>286</v>
      </c>
      <c r="C293" s="11">
        <f t="shared" si="22"/>
        <v>36961</v>
      </c>
      <c r="D293" s="4">
        <f t="shared" si="23"/>
        <v>32621</v>
      </c>
      <c r="E293" s="4">
        <f t="shared" si="24"/>
        <v>4340</v>
      </c>
      <c r="F293" s="11">
        <f t="shared" si="21"/>
        <v>2571398</v>
      </c>
      <c r="G293" s="116"/>
      <c r="H293" s="11">
        <f t="shared" si="20"/>
        <v>2571398</v>
      </c>
      <c r="I293" s="8"/>
      <c r="J293" s="105"/>
      <c r="K293" s="100"/>
      <c r="L293" s="101"/>
    </row>
    <row r="294" spans="1:12" ht="13.5">
      <c r="A294" s="47"/>
      <c r="B294" s="23">
        <v>287</v>
      </c>
      <c r="C294" s="11">
        <f t="shared" si="22"/>
        <v>36961</v>
      </c>
      <c r="D294" s="4">
        <f t="shared" si="23"/>
        <v>32676</v>
      </c>
      <c r="E294" s="4">
        <f t="shared" si="24"/>
        <v>4285</v>
      </c>
      <c r="F294" s="11">
        <f t="shared" si="21"/>
        <v>2538722</v>
      </c>
      <c r="G294" s="116"/>
      <c r="H294" s="11">
        <f t="shared" si="20"/>
        <v>2538722</v>
      </c>
      <c r="I294" s="8"/>
      <c r="J294" s="105"/>
      <c r="K294" s="100"/>
      <c r="L294" s="101"/>
    </row>
    <row r="295" spans="1:12" ht="14.25" thickBot="1">
      <c r="A295" s="48"/>
      <c r="B295" s="26">
        <v>288</v>
      </c>
      <c r="C295" s="20">
        <f t="shared" si="22"/>
        <v>36961</v>
      </c>
      <c r="D295" s="9">
        <f t="shared" si="23"/>
        <v>32730</v>
      </c>
      <c r="E295" s="9">
        <f t="shared" si="24"/>
        <v>4231</v>
      </c>
      <c r="F295" s="20">
        <f t="shared" si="21"/>
        <v>2505992</v>
      </c>
      <c r="G295" s="117"/>
      <c r="H295" s="20">
        <f t="shared" si="20"/>
        <v>2505992</v>
      </c>
      <c r="I295" s="10"/>
      <c r="J295" s="109"/>
      <c r="K295" s="110"/>
      <c r="L295" s="111"/>
    </row>
    <row r="296" spans="1:12" ht="13.5">
      <c r="A296" s="47">
        <v>25</v>
      </c>
      <c r="B296" s="22">
        <v>289</v>
      </c>
      <c r="C296" s="11">
        <f t="shared" si="22"/>
        <v>36961</v>
      </c>
      <c r="D296" s="11">
        <f t="shared" si="23"/>
        <v>32785</v>
      </c>
      <c r="E296" s="11">
        <f t="shared" si="24"/>
        <v>4176</v>
      </c>
      <c r="F296" s="11">
        <f t="shared" si="21"/>
        <v>2473207</v>
      </c>
      <c r="G296" s="118"/>
      <c r="H296" s="11">
        <f t="shared" si="20"/>
        <v>2473207</v>
      </c>
      <c r="I296" s="12">
        <f>IF(H295="","",ROUNDDOWN(H295/1000000*2830,0))</f>
        <v>7091</v>
      </c>
      <c r="J296" s="98"/>
      <c r="K296" s="98"/>
      <c r="L296" s="99"/>
    </row>
    <row r="297" spans="1:12" ht="13.5">
      <c r="A297" s="47"/>
      <c r="B297" s="23">
        <v>290</v>
      </c>
      <c r="C297" s="11">
        <f t="shared" si="22"/>
        <v>36961</v>
      </c>
      <c r="D297" s="4">
        <f t="shared" si="23"/>
        <v>32839</v>
      </c>
      <c r="E297" s="4">
        <f t="shared" si="24"/>
        <v>4122</v>
      </c>
      <c r="F297" s="11">
        <f t="shared" si="21"/>
        <v>2440368</v>
      </c>
      <c r="G297" s="116"/>
      <c r="H297" s="11">
        <f t="shared" si="20"/>
        <v>2440368</v>
      </c>
      <c r="I297" s="8"/>
      <c r="J297" s="100"/>
      <c r="K297" s="100"/>
      <c r="L297" s="101"/>
    </row>
    <row r="298" spans="1:12" ht="13.5">
      <c r="A298" s="47"/>
      <c r="B298" s="23">
        <v>291</v>
      </c>
      <c r="C298" s="11">
        <f t="shared" si="22"/>
        <v>36961</v>
      </c>
      <c r="D298" s="4">
        <f t="shared" si="23"/>
        <v>32894</v>
      </c>
      <c r="E298" s="4">
        <f t="shared" si="24"/>
        <v>4067</v>
      </c>
      <c r="F298" s="11">
        <f t="shared" si="21"/>
        <v>2407474</v>
      </c>
      <c r="G298" s="116"/>
      <c r="H298" s="11">
        <f t="shared" si="20"/>
        <v>2407474</v>
      </c>
      <c r="I298" s="8"/>
      <c r="J298" s="100"/>
      <c r="K298" s="100"/>
      <c r="L298" s="101"/>
    </row>
    <row r="299" spans="1:12" ht="13.5">
      <c r="A299" s="47"/>
      <c r="B299" s="23">
        <v>292</v>
      </c>
      <c r="C299" s="11">
        <f t="shared" si="22"/>
        <v>36961</v>
      </c>
      <c r="D299" s="4">
        <f t="shared" si="23"/>
        <v>32949</v>
      </c>
      <c r="E299" s="4">
        <f t="shared" si="24"/>
        <v>4012</v>
      </c>
      <c r="F299" s="11">
        <f t="shared" si="21"/>
        <v>2374525</v>
      </c>
      <c r="G299" s="116"/>
      <c r="H299" s="11">
        <f t="shared" si="20"/>
        <v>2374525</v>
      </c>
      <c r="I299" s="8"/>
      <c r="J299" s="100"/>
      <c r="K299" s="100"/>
      <c r="L299" s="101"/>
    </row>
    <row r="300" spans="1:12" ht="13.5">
      <c r="A300" s="47"/>
      <c r="B300" s="22">
        <v>293</v>
      </c>
      <c r="C300" s="11">
        <f t="shared" si="22"/>
        <v>36961</v>
      </c>
      <c r="D300" s="4">
        <f t="shared" si="23"/>
        <v>33004</v>
      </c>
      <c r="E300" s="4">
        <f t="shared" si="24"/>
        <v>3957</v>
      </c>
      <c r="F300" s="11">
        <f t="shared" si="21"/>
        <v>2341521</v>
      </c>
      <c r="G300" s="118"/>
      <c r="H300" s="11">
        <f t="shared" si="20"/>
        <v>2341521</v>
      </c>
      <c r="I300" s="12"/>
      <c r="J300" s="100"/>
      <c r="K300" s="100"/>
      <c r="L300" s="101"/>
    </row>
    <row r="301" spans="1:12" ht="13.5">
      <c r="A301" s="47"/>
      <c r="B301" s="23">
        <v>294</v>
      </c>
      <c r="C301" s="11">
        <f t="shared" si="22"/>
        <v>36961</v>
      </c>
      <c r="D301" s="4">
        <f t="shared" si="23"/>
        <v>33059</v>
      </c>
      <c r="E301" s="4">
        <f t="shared" si="24"/>
        <v>3902</v>
      </c>
      <c r="F301" s="11">
        <f t="shared" si="21"/>
        <v>2308462</v>
      </c>
      <c r="G301" s="116"/>
      <c r="H301" s="11">
        <f t="shared" si="20"/>
        <v>2308462</v>
      </c>
      <c r="I301" s="8"/>
      <c r="J301" s="100"/>
      <c r="K301" s="100"/>
      <c r="L301" s="101"/>
    </row>
    <row r="302" spans="1:12" ht="13.5">
      <c r="A302" s="47"/>
      <c r="B302" s="23">
        <v>295</v>
      </c>
      <c r="C302" s="11">
        <f t="shared" si="22"/>
        <v>36961</v>
      </c>
      <c r="D302" s="4">
        <f t="shared" si="23"/>
        <v>33114</v>
      </c>
      <c r="E302" s="4">
        <f t="shared" si="24"/>
        <v>3847</v>
      </c>
      <c r="F302" s="11">
        <f t="shared" si="21"/>
        <v>2275348</v>
      </c>
      <c r="G302" s="116"/>
      <c r="H302" s="11">
        <f t="shared" si="20"/>
        <v>2275348</v>
      </c>
      <c r="I302" s="8"/>
      <c r="J302" s="100"/>
      <c r="K302" s="100"/>
      <c r="L302" s="101"/>
    </row>
    <row r="303" spans="1:12" ht="13.5">
      <c r="A303" s="47"/>
      <c r="B303" s="23">
        <v>296</v>
      </c>
      <c r="C303" s="11">
        <f t="shared" si="22"/>
        <v>36961</v>
      </c>
      <c r="D303" s="4">
        <f t="shared" si="23"/>
        <v>33169</v>
      </c>
      <c r="E303" s="4">
        <f t="shared" si="24"/>
        <v>3792</v>
      </c>
      <c r="F303" s="11">
        <f t="shared" si="21"/>
        <v>2242179</v>
      </c>
      <c r="G303" s="116"/>
      <c r="H303" s="11">
        <f t="shared" si="20"/>
        <v>2242179</v>
      </c>
      <c r="I303" s="8"/>
      <c r="J303" s="100"/>
      <c r="K303" s="100"/>
      <c r="L303" s="101"/>
    </row>
    <row r="304" spans="1:12" ht="13.5">
      <c r="A304" s="47"/>
      <c r="B304" s="23">
        <v>297</v>
      </c>
      <c r="C304" s="11">
        <f t="shared" si="22"/>
        <v>36961</v>
      </c>
      <c r="D304" s="4">
        <f t="shared" si="23"/>
        <v>33225</v>
      </c>
      <c r="E304" s="4">
        <f t="shared" si="24"/>
        <v>3736</v>
      </c>
      <c r="F304" s="11">
        <f t="shared" si="21"/>
        <v>2208954</v>
      </c>
      <c r="G304" s="116"/>
      <c r="H304" s="11">
        <f t="shared" si="20"/>
        <v>2208954</v>
      </c>
      <c r="I304" s="8"/>
      <c r="J304" s="100"/>
      <c r="K304" s="100"/>
      <c r="L304" s="101"/>
    </row>
    <row r="305" spans="1:12" ht="13.5">
      <c r="A305" s="47"/>
      <c r="B305" s="23">
        <v>298</v>
      </c>
      <c r="C305" s="11">
        <f t="shared" si="22"/>
        <v>36961</v>
      </c>
      <c r="D305" s="4">
        <f t="shared" si="23"/>
        <v>33280</v>
      </c>
      <c r="E305" s="4">
        <f t="shared" si="24"/>
        <v>3681</v>
      </c>
      <c r="F305" s="11">
        <f t="shared" si="21"/>
        <v>2175674</v>
      </c>
      <c r="G305" s="116"/>
      <c r="H305" s="11">
        <f t="shared" si="20"/>
        <v>2175674</v>
      </c>
      <c r="I305" s="8"/>
      <c r="J305" s="100"/>
      <c r="K305" s="100"/>
      <c r="L305" s="101"/>
    </row>
    <row r="306" spans="1:12" ht="13.5">
      <c r="A306" s="47"/>
      <c r="B306" s="23">
        <v>299</v>
      </c>
      <c r="C306" s="11">
        <f t="shared" si="22"/>
        <v>36961</v>
      </c>
      <c r="D306" s="4">
        <f t="shared" si="23"/>
        <v>33335</v>
      </c>
      <c r="E306" s="4">
        <f t="shared" si="24"/>
        <v>3626</v>
      </c>
      <c r="F306" s="11">
        <f t="shared" si="21"/>
        <v>2142339</v>
      </c>
      <c r="G306" s="116"/>
      <c r="H306" s="11">
        <f t="shared" si="20"/>
        <v>2142339</v>
      </c>
      <c r="I306" s="8"/>
      <c r="J306" s="100"/>
      <c r="K306" s="100"/>
      <c r="L306" s="101"/>
    </row>
    <row r="307" spans="1:12" ht="14.25" thickBot="1">
      <c r="A307" s="47"/>
      <c r="B307" s="24">
        <v>300</v>
      </c>
      <c r="C307" s="19">
        <f t="shared" si="22"/>
        <v>36961</v>
      </c>
      <c r="D307" s="16">
        <f t="shared" si="23"/>
        <v>33391</v>
      </c>
      <c r="E307" s="16">
        <f t="shared" si="24"/>
        <v>3570</v>
      </c>
      <c r="F307" s="19">
        <f t="shared" si="21"/>
        <v>2108948</v>
      </c>
      <c r="G307" s="114"/>
      <c r="H307" s="19">
        <f t="shared" si="20"/>
        <v>2108948</v>
      </c>
      <c r="I307" s="17"/>
      <c r="J307" s="107"/>
      <c r="K307" s="107"/>
      <c r="L307" s="108"/>
    </row>
    <row r="308" spans="1:12" ht="13.5">
      <c r="A308" s="46">
        <v>26</v>
      </c>
      <c r="B308" s="25">
        <v>301</v>
      </c>
      <c r="C308" s="6">
        <f t="shared" si="22"/>
        <v>36961</v>
      </c>
      <c r="D308" s="6">
        <f t="shared" si="23"/>
        <v>33447</v>
      </c>
      <c r="E308" s="6">
        <f t="shared" si="24"/>
        <v>3514</v>
      </c>
      <c r="F308" s="6">
        <f t="shared" si="21"/>
        <v>2075501</v>
      </c>
      <c r="G308" s="115"/>
      <c r="H308" s="6">
        <f t="shared" si="20"/>
        <v>2075501</v>
      </c>
      <c r="I308" s="7">
        <f>IF(H307="","",ROUNDDOWN(H307/1000000*2830,0))</f>
        <v>5968</v>
      </c>
      <c r="J308" s="102"/>
      <c r="K308" s="103"/>
      <c r="L308" s="104"/>
    </row>
    <row r="309" spans="1:12" ht="13.5">
      <c r="A309" s="47"/>
      <c r="B309" s="23">
        <v>302</v>
      </c>
      <c r="C309" s="11">
        <f t="shared" si="22"/>
        <v>36961</v>
      </c>
      <c r="D309" s="4">
        <f t="shared" si="23"/>
        <v>33502</v>
      </c>
      <c r="E309" s="4">
        <f t="shared" si="24"/>
        <v>3459</v>
      </c>
      <c r="F309" s="11">
        <f t="shared" si="21"/>
        <v>2041999</v>
      </c>
      <c r="G309" s="116"/>
      <c r="H309" s="11">
        <f t="shared" si="20"/>
        <v>2041999</v>
      </c>
      <c r="I309" s="8"/>
      <c r="J309" s="105"/>
      <c r="K309" s="100"/>
      <c r="L309" s="101"/>
    </row>
    <row r="310" spans="1:12" ht="13.5">
      <c r="A310" s="47"/>
      <c r="B310" s="23">
        <v>303</v>
      </c>
      <c r="C310" s="11">
        <f t="shared" si="22"/>
        <v>36961</v>
      </c>
      <c r="D310" s="4">
        <f t="shared" si="23"/>
        <v>33558</v>
      </c>
      <c r="E310" s="4">
        <f t="shared" si="24"/>
        <v>3403</v>
      </c>
      <c r="F310" s="11">
        <f t="shared" si="21"/>
        <v>2008441</v>
      </c>
      <c r="G310" s="116"/>
      <c r="H310" s="11">
        <f t="shared" si="20"/>
        <v>2008441</v>
      </c>
      <c r="I310" s="8"/>
      <c r="J310" s="105"/>
      <c r="K310" s="100"/>
      <c r="L310" s="101"/>
    </row>
    <row r="311" spans="1:12" ht="13.5">
      <c r="A311" s="47"/>
      <c r="B311" s="23">
        <v>304</v>
      </c>
      <c r="C311" s="11">
        <f t="shared" si="22"/>
        <v>36961</v>
      </c>
      <c r="D311" s="4">
        <f t="shared" si="23"/>
        <v>33614</v>
      </c>
      <c r="E311" s="4">
        <f t="shared" si="24"/>
        <v>3347</v>
      </c>
      <c r="F311" s="11">
        <f t="shared" si="21"/>
        <v>1974827</v>
      </c>
      <c r="G311" s="116"/>
      <c r="H311" s="11">
        <f t="shared" si="20"/>
        <v>1974827</v>
      </c>
      <c r="I311" s="8"/>
      <c r="J311" s="105"/>
      <c r="K311" s="100"/>
      <c r="L311" s="101"/>
    </row>
    <row r="312" spans="1:12" ht="13.5">
      <c r="A312" s="47"/>
      <c r="B312" s="23">
        <v>305</v>
      </c>
      <c r="C312" s="11">
        <f t="shared" si="22"/>
        <v>36961</v>
      </c>
      <c r="D312" s="4">
        <f t="shared" si="23"/>
        <v>33670</v>
      </c>
      <c r="E312" s="4">
        <f t="shared" si="24"/>
        <v>3291</v>
      </c>
      <c r="F312" s="11">
        <f t="shared" si="21"/>
        <v>1941157</v>
      </c>
      <c r="G312" s="116"/>
      <c r="H312" s="11">
        <f t="shared" si="20"/>
        <v>1941157</v>
      </c>
      <c r="I312" s="8"/>
      <c r="J312" s="105"/>
      <c r="K312" s="100"/>
      <c r="L312" s="101"/>
    </row>
    <row r="313" spans="1:12" ht="13.5">
      <c r="A313" s="47"/>
      <c r="B313" s="23">
        <v>306</v>
      </c>
      <c r="C313" s="11">
        <f t="shared" si="22"/>
        <v>36961</v>
      </c>
      <c r="D313" s="4">
        <f t="shared" si="23"/>
        <v>33726</v>
      </c>
      <c r="E313" s="4">
        <f t="shared" si="24"/>
        <v>3235</v>
      </c>
      <c r="F313" s="11">
        <f t="shared" si="21"/>
        <v>1907431</v>
      </c>
      <c r="G313" s="116"/>
      <c r="H313" s="11">
        <f t="shared" si="20"/>
        <v>1907431</v>
      </c>
      <c r="I313" s="8"/>
      <c r="J313" s="105"/>
      <c r="K313" s="100"/>
      <c r="L313" s="101"/>
    </row>
    <row r="314" spans="1:12" ht="13.5">
      <c r="A314" s="47"/>
      <c r="B314" s="23">
        <v>307</v>
      </c>
      <c r="C314" s="11">
        <f t="shared" si="22"/>
        <v>36961</v>
      </c>
      <c r="D314" s="4">
        <f t="shared" si="23"/>
        <v>33782</v>
      </c>
      <c r="E314" s="4">
        <f t="shared" si="24"/>
        <v>3179</v>
      </c>
      <c r="F314" s="11">
        <f t="shared" si="21"/>
        <v>1873649</v>
      </c>
      <c r="G314" s="116"/>
      <c r="H314" s="11">
        <f t="shared" si="20"/>
        <v>1873649</v>
      </c>
      <c r="I314" s="8"/>
      <c r="J314" s="105"/>
      <c r="K314" s="100"/>
      <c r="L314" s="101"/>
    </row>
    <row r="315" spans="1:12" ht="13.5">
      <c r="A315" s="47"/>
      <c r="B315" s="23">
        <v>308</v>
      </c>
      <c r="C315" s="11">
        <f t="shared" si="22"/>
        <v>36961</v>
      </c>
      <c r="D315" s="4">
        <f t="shared" si="23"/>
        <v>33839</v>
      </c>
      <c r="E315" s="4">
        <f t="shared" si="24"/>
        <v>3122</v>
      </c>
      <c r="F315" s="11">
        <f t="shared" si="21"/>
        <v>1839810</v>
      </c>
      <c r="G315" s="116"/>
      <c r="H315" s="11">
        <f t="shared" si="20"/>
        <v>1839810</v>
      </c>
      <c r="I315" s="8"/>
      <c r="J315" s="105"/>
      <c r="K315" s="100"/>
      <c r="L315" s="101"/>
    </row>
    <row r="316" spans="1:12" ht="13.5">
      <c r="A316" s="47"/>
      <c r="B316" s="23">
        <v>309</v>
      </c>
      <c r="C316" s="11">
        <f t="shared" si="22"/>
        <v>36961</v>
      </c>
      <c r="D316" s="4">
        <f t="shared" si="23"/>
        <v>33895</v>
      </c>
      <c r="E316" s="4">
        <f t="shared" si="24"/>
        <v>3066</v>
      </c>
      <c r="F316" s="11">
        <f t="shared" si="21"/>
        <v>1805915</v>
      </c>
      <c r="G316" s="116"/>
      <c r="H316" s="11">
        <f t="shared" si="20"/>
        <v>1805915</v>
      </c>
      <c r="I316" s="8"/>
      <c r="J316" s="105"/>
      <c r="K316" s="100"/>
      <c r="L316" s="101"/>
    </row>
    <row r="317" spans="1:12" ht="13.5">
      <c r="A317" s="47"/>
      <c r="B317" s="23">
        <v>310</v>
      </c>
      <c r="C317" s="11">
        <f t="shared" si="22"/>
        <v>36961</v>
      </c>
      <c r="D317" s="4">
        <f t="shared" si="23"/>
        <v>33952</v>
      </c>
      <c r="E317" s="4">
        <f t="shared" si="24"/>
        <v>3009</v>
      </c>
      <c r="F317" s="11">
        <f t="shared" si="21"/>
        <v>1771963</v>
      </c>
      <c r="G317" s="116"/>
      <c r="H317" s="11">
        <f t="shared" si="20"/>
        <v>1771963</v>
      </c>
      <c r="I317" s="8"/>
      <c r="J317" s="105"/>
      <c r="K317" s="100"/>
      <c r="L317" s="101"/>
    </row>
    <row r="318" spans="1:12" ht="13.5">
      <c r="A318" s="47"/>
      <c r="B318" s="23">
        <v>311</v>
      </c>
      <c r="C318" s="11">
        <f t="shared" si="22"/>
        <v>36961</v>
      </c>
      <c r="D318" s="4">
        <f t="shared" si="23"/>
        <v>34008</v>
      </c>
      <c r="E318" s="4">
        <f t="shared" si="24"/>
        <v>2953</v>
      </c>
      <c r="F318" s="11">
        <f t="shared" si="21"/>
        <v>1737955</v>
      </c>
      <c r="G318" s="116"/>
      <c r="H318" s="11">
        <f t="shared" si="20"/>
        <v>1737955</v>
      </c>
      <c r="I318" s="8"/>
      <c r="J318" s="105"/>
      <c r="K318" s="100"/>
      <c r="L318" s="101"/>
    </row>
    <row r="319" spans="1:12" ht="14.25" thickBot="1">
      <c r="A319" s="48"/>
      <c r="B319" s="26">
        <v>312</v>
      </c>
      <c r="C319" s="20">
        <f t="shared" si="22"/>
        <v>36961</v>
      </c>
      <c r="D319" s="9">
        <f t="shared" si="23"/>
        <v>34065</v>
      </c>
      <c r="E319" s="9">
        <f t="shared" si="24"/>
        <v>2896</v>
      </c>
      <c r="F319" s="20">
        <f t="shared" si="21"/>
        <v>1703890</v>
      </c>
      <c r="G319" s="117"/>
      <c r="H319" s="20">
        <f t="shared" si="20"/>
        <v>1703890</v>
      </c>
      <c r="I319" s="10"/>
      <c r="J319" s="109"/>
      <c r="K319" s="110"/>
      <c r="L319" s="111"/>
    </row>
    <row r="320" spans="1:12" ht="13.5">
      <c r="A320" s="47">
        <v>27</v>
      </c>
      <c r="B320" s="22">
        <v>313</v>
      </c>
      <c r="C320" s="11">
        <f t="shared" si="22"/>
        <v>36961</v>
      </c>
      <c r="D320" s="11">
        <f t="shared" si="23"/>
        <v>34122</v>
      </c>
      <c r="E320" s="11">
        <f t="shared" si="24"/>
        <v>2839</v>
      </c>
      <c r="F320" s="11">
        <f t="shared" si="21"/>
        <v>1669768</v>
      </c>
      <c r="G320" s="118"/>
      <c r="H320" s="11">
        <f t="shared" si="20"/>
        <v>1669768</v>
      </c>
      <c r="I320" s="12">
        <f>IF(H319="","",ROUNDDOWN(H319/1000000*2830,0))</f>
        <v>4822</v>
      </c>
      <c r="J320" s="98"/>
      <c r="K320" s="98"/>
      <c r="L320" s="99"/>
    </row>
    <row r="321" spans="1:12" ht="13.5">
      <c r="A321" s="47"/>
      <c r="B321" s="23">
        <v>314</v>
      </c>
      <c r="C321" s="11">
        <f t="shared" si="22"/>
        <v>36961</v>
      </c>
      <c r="D321" s="4">
        <f t="shared" si="23"/>
        <v>34179</v>
      </c>
      <c r="E321" s="4">
        <f t="shared" si="24"/>
        <v>2782</v>
      </c>
      <c r="F321" s="11">
        <f t="shared" si="21"/>
        <v>1635589</v>
      </c>
      <c r="G321" s="116"/>
      <c r="H321" s="11">
        <f t="shared" si="20"/>
        <v>1635589</v>
      </c>
      <c r="I321" s="8"/>
      <c r="J321" s="100"/>
      <c r="K321" s="100"/>
      <c r="L321" s="101"/>
    </row>
    <row r="322" spans="1:12" ht="13.5">
      <c r="A322" s="47"/>
      <c r="B322" s="23">
        <v>315</v>
      </c>
      <c r="C322" s="11">
        <f t="shared" si="22"/>
        <v>36961</v>
      </c>
      <c r="D322" s="4">
        <f t="shared" si="23"/>
        <v>34236</v>
      </c>
      <c r="E322" s="4">
        <f t="shared" si="24"/>
        <v>2725</v>
      </c>
      <c r="F322" s="11">
        <f t="shared" si="21"/>
        <v>1601353</v>
      </c>
      <c r="G322" s="116"/>
      <c r="H322" s="11">
        <f t="shared" si="20"/>
        <v>1601353</v>
      </c>
      <c r="I322" s="8"/>
      <c r="J322" s="100"/>
      <c r="K322" s="100"/>
      <c r="L322" s="101"/>
    </row>
    <row r="323" spans="1:12" ht="13.5">
      <c r="A323" s="47"/>
      <c r="B323" s="23">
        <v>316</v>
      </c>
      <c r="C323" s="11">
        <f t="shared" si="22"/>
        <v>36961</v>
      </c>
      <c r="D323" s="4">
        <f t="shared" si="23"/>
        <v>34293</v>
      </c>
      <c r="E323" s="4">
        <f t="shared" si="24"/>
        <v>2668</v>
      </c>
      <c r="F323" s="11">
        <f t="shared" si="21"/>
        <v>1567060</v>
      </c>
      <c r="G323" s="116"/>
      <c r="H323" s="11">
        <f t="shared" si="20"/>
        <v>1567060</v>
      </c>
      <c r="I323" s="8"/>
      <c r="J323" s="100"/>
      <c r="K323" s="100"/>
      <c r="L323" s="101"/>
    </row>
    <row r="324" spans="1:12" ht="13.5">
      <c r="A324" s="47"/>
      <c r="B324" s="23">
        <v>317</v>
      </c>
      <c r="C324" s="11">
        <f t="shared" si="22"/>
        <v>36961</v>
      </c>
      <c r="D324" s="4">
        <f t="shared" si="23"/>
        <v>34350</v>
      </c>
      <c r="E324" s="4">
        <f t="shared" si="24"/>
        <v>2611</v>
      </c>
      <c r="F324" s="11">
        <f t="shared" si="21"/>
        <v>1532710</v>
      </c>
      <c r="G324" s="116"/>
      <c r="H324" s="11">
        <f t="shared" si="20"/>
        <v>1532710</v>
      </c>
      <c r="I324" s="8"/>
      <c r="J324" s="100"/>
      <c r="K324" s="100"/>
      <c r="L324" s="101"/>
    </row>
    <row r="325" spans="1:12" ht="13.5">
      <c r="A325" s="47"/>
      <c r="B325" s="23">
        <v>318</v>
      </c>
      <c r="C325" s="11">
        <f t="shared" si="22"/>
        <v>36961</v>
      </c>
      <c r="D325" s="4">
        <f t="shared" si="23"/>
        <v>34407</v>
      </c>
      <c r="E325" s="4">
        <f t="shared" si="24"/>
        <v>2554</v>
      </c>
      <c r="F325" s="11">
        <f t="shared" si="21"/>
        <v>1498303</v>
      </c>
      <c r="G325" s="116"/>
      <c r="H325" s="11">
        <f t="shared" si="20"/>
        <v>1498303</v>
      </c>
      <c r="I325" s="8"/>
      <c r="J325" s="100"/>
      <c r="K325" s="100"/>
      <c r="L325" s="101"/>
    </row>
    <row r="326" spans="1:12" ht="13.5">
      <c r="A326" s="47"/>
      <c r="B326" s="23">
        <v>319</v>
      </c>
      <c r="C326" s="11">
        <f t="shared" si="22"/>
        <v>36961</v>
      </c>
      <c r="D326" s="4">
        <f t="shared" si="23"/>
        <v>34464</v>
      </c>
      <c r="E326" s="4">
        <f t="shared" si="24"/>
        <v>2497</v>
      </c>
      <c r="F326" s="11">
        <f t="shared" si="21"/>
        <v>1463839</v>
      </c>
      <c r="G326" s="116"/>
      <c r="H326" s="11">
        <f t="shared" si="20"/>
        <v>1463839</v>
      </c>
      <c r="I326" s="8"/>
      <c r="J326" s="100"/>
      <c r="K326" s="100"/>
      <c r="L326" s="101"/>
    </row>
    <row r="327" spans="1:12" ht="13.5">
      <c r="A327" s="47"/>
      <c r="B327" s="23">
        <v>320</v>
      </c>
      <c r="C327" s="11">
        <f t="shared" si="22"/>
        <v>36961</v>
      </c>
      <c r="D327" s="4">
        <f t="shared" si="23"/>
        <v>34522</v>
      </c>
      <c r="E327" s="4">
        <f t="shared" si="24"/>
        <v>2439</v>
      </c>
      <c r="F327" s="11">
        <f t="shared" si="21"/>
        <v>1429317</v>
      </c>
      <c r="G327" s="116"/>
      <c r="H327" s="11">
        <f aca="true" t="shared" si="25" ref="H327:H390">IF(F327-G327&lt;0,0,F327-G327)</f>
        <v>1429317</v>
      </c>
      <c r="I327" s="8"/>
      <c r="J327" s="100"/>
      <c r="K327" s="100"/>
      <c r="L327" s="101"/>
    </row>
    <row r="328" spans="1:12" ht="13.5">
      <c r="A328" s="47"/>
      <c r="B328" s="23">
        <v>321</v>
      </c>
      <c r="C328" s="11">
        <f t="shared" si="22"/>
        <v>36961</v>
      </c>
      <c r="D328" s="4">
        <f t="shared" si="23"/>
        <v>34579</v>
      </c>
      <c r="E328" s="4">
        <f t="shared" si="24"/>
        <v>2382</v>
      </c>
      <c r="F328" s="11">
        <f aca="true" t="shared" si="26" ref="F328:F391">IF(C328="","",IF(H327-D328&lt;=0,0,H327-D328))</f>
        <v>1394738</v>
      </c>
      <c r="G328" s="116"/>
      <c r="H328" s="11">
        <f t="shared" si="25"/>
        <v>1394738</v>
      </c>
      <c r="I328" s="8"/>
      <c r="J328" s="100"/>
      <c r="K328" s="100"/>
      <c r="L328" s="101"/>
    </row>
    <row r="329" spans="1:12" ht="13.5">
      <c r="A329" s="47"/>
      <c r="B329" s="23">
        <v>322</v>
      </c>
      <c r="C329" s="11">
        <f aca="true" t="shared" si="27" ref="C329:C392">IF(D329=0,0,D329+E329)</f>
        <v>36961</v>
      </c>
      <c r="D329" s="4">
        <f aca="true" t="shared" si="28" ref="D329:D392">IF(H328+E329&gt;$C$8,$C$8-E329,H328)</f>
        <v>34637</v>
      </c>
      <c r="E329" s="4">
        <f aca="true" t="shared" si="29" ref="E329:E392">IF(H328&gt;0,INT(H328*$E$4/12),0)</f>
        <v>2324</v>
      </c>
      <c r="F329" s="11">
        <f t="shared" si="26"/>
        <v>1360101</v>
      </c>
      <c r="G329" s="116"/>
      <c r="H329" s="11">
        <f t="shared" si="25"/>
        <v>1360101</v>
      </c>
      <c r="I329" s="8"/>
      <c r="J329" s="100"/>
      <c r="K329" s="100"/>
      <c r="L329" s="101"/>
    </row>
    <row r="330" spans="1:12" ht="13.5">
      <c r="A330" s="47"/>
      <c r="B330" s="23">
        <v>323</v>
      </c>
      <c r="C330" s="11">
        <f t="shared" si="27"/>
        <v>36961</v>
      </c>
      <c r="D330" s="4">
        <f t="shared" si="28"/>
        <v>34695</v>
      </c>
      <c r="E330" s="4">
        <f t="shared" si="29"/>
        <v>2266</v>
      </c>
      <c r="F330" s="11">
        <f t="shared" si="26"/>
        <v>1325406</v>
      </c>
      <c r="G330" s="116"/>
      <c r="H330" s="11">
        <f t="shared" si="25"/>
        <v>1325406</v>
      </c>
      <c r="I330" s="8"/>
      <c r="J330" s="100"/>
      <c r="K330" s="100"/>
      <c r="L330" s="101"/>
    </row>
    <row r="331" spans="1:12" ht="14.25" thickBot="1">
      <c r="A331" s="47"/>
      <c r="B331" s="24">
        <v>324</v>
      </c>
      <c r="C331" s="19">
        <f t="shared" si="27"/>
        <v>36961</v>
      </c>
      <c r="D331" s="16">
        <f t="shared" si="28"/>
        <v>34752</v>
      </c>
      <c r="E331" s="16">
        <f t="shared" si="29"/>
        <v>2209</v>
      </c>
      <c r="F331" s="19">
        <f t="shared" si="26"/>
        <v>1290654</v>
      </c>
      <c r="G331" s="114"/>
      <c r="H331" s="19">
        <f t="shared" si="25"/>
        <v>1290654</v>
      </c>
      <c r="I331" s="17"/>
      <c r="J331" s="107"/>
      <c r="K331" s="107"/>
      <c r="L331" s="108"/>
    </row>
    <row r="332" spans="1:12" ht="13.5">
      <c r="A332" s="46">
        <v>28</v>
      </c>
      <c r="B332" s="25">
        <v>325</v>
      </c>
      <c r="C332" s="6">
        <f t="shared" si="27"/>
        <v>36961</v>
      </c>
      <c r="D332" s="6">
        <f t="shared" si="28"/>
        <v>34810</v>
      </c>
      <c r="E332" s="6">
        <f t="shared" si="29"/>
        <v>2151</v>
      </c>
      <c r="F332" s="6">
        <f t="shared" si="26"/>
        <v>1255844</v>
      </c>
      <c r="G332" s="115"/>
      <c r="H332" s="6">
        <f t="shared" si="25"/>
        <v>1255844</v>
      </c>
      <c r="I332" s="7">
        <f>IF(H331="","",ROUNDDOWN(H331/1000000*2830,0))</f>
        <v>3652</v>
      </c>
      <c r="J332" s="102"/>
      <c r="K332" s="103"/>
      <c r="L332" s="104"/>
    </row>
    <row r="333" spans="1:12" ht="13.5">
      <c r="A333" s="47"/>
      <c r="B333" s="23">
        <v>326</v>
      </c>
      <c r="C333" s="11">
        <f t="shared" si="27"/>
        <v>36961</v>
      </c>
      <c r="D333" s="4">
        <f t="shared" si="28"/>
        <v>34868</v>
      </c>
      <c r="E333" s="4">
        <f t="shared" si="29"/>
        <v>2093</v>
      </c>
      <c r="F333" s="11">
        <f t="shared" si="26"/>
        <v>1220976</v>
      </c>
      <c r="G333" s="116"/>
      <c r="H333" s="11">
        <f t="shared" si="25"/>
        <v>1220976</v>
      </c>
      <c r="I333" s="8"/>
      <c r="J333" s="105"/>
      <c r="K333" s="100"/>
      <c r="L333" s="101"/>
    </row>
    <row r="334" spans="1:12" ht="13.5">
      <c r="A334" s="47"/>
      <c r="B334" s="23">
        <v>327</v>
      </c>
      <c r="C334" s="11">
        <f t="shared" si="27"/>
        <v>36961</v>
      </c>
      <c r="D334" s="4">
        <f t="shared" si="28"/>
        <v>34927</v>
      </c>
      <c r="E334" s="4">
        <f t="shared" si="29"/>
        <v>2034</v>
      </c>
      <c r="F334" s="11">
        <f t="shared" si="26"/>
        <v>1186049</v>
      </c>
      <c r="G334" s="116"/>
      <c r="H334" s="11">
        <f t="shared" si="25"/>
        <v>1186049</v>
      </c>
      <c r="I334" s="8"/>
      <c r="J334" s="105"/>
      <c r="K334" s="100"/>
      <c r="L334" s="101"/>
    </row>
    <row r="335" spans="1:12" ht="13.5">
      <c r="A335" s="47"/>
      <c r="B335" s="23">
        <v>328</v>
      </c>
      <c r="C335" s="11">
        <f t="shared" si="27"/>
        <v>36961</v>
      </c>
      <c r="D335" s="4">
        <f t="shared" si="28"/>
        <v>34985</v>
      </c>
      <c r="E335" s="4">
        <f t="shared" si="29"/>
        <v>1976</v>
      </c>
      <c r="F335" s="11">
        <f t="shared" si="26"/>
        <v>1151064</v>
      </c>
      <c r="G335" s="116"/>
      <c r="H335" s="11">
        <f t="shared" si="25"/>
        <v>1151064</v>
      </c>
      <c r="I335" s="8"/>
      <c r="J335" s="105"/>
      <c r="K335" s="100"/>
      <c r="L335" s="101"/>
    </row>
    <row r="336" spans="1:12" ht="13.5">
      <c r="A336" s="47"/>
      <c r="B336" s="23">
        <v>329</v>
      </c>
      <c r="C336" s="11">
        <f t="shared" si="27"/>
        <v>36961</v>
      </c>
      <c r="D336" s="4">
        <f t="shared" si="28"/>
        <v>35043</v>
      </c>
      <c r="E336" s="4">
        <f t="shared" si="29"/>
        <v>1918</v>
      </c>
      <c r="F336" s="11">
        <f t="shared" si="26"/>
        <v>1116021</v>
      </c>
      <c r="G336" s="116"/>
      <c r="H336" s="11">
        <f t="shared" si="25"/>
        <v>1116021</v>
      </c>
      <c r="I336" s="8"/>
      <c r="J336" s="105"/>
      <c r="K336" s="100"/>
      <c r="L336" s="101"/>
    </row>
    <row r="337" spans="1:12" ht="13.5">
      <c r="A337" s="47"/>
      <c r="B337" s="23">
        <v>330</v>
      </c>
      <c r="C337" s="11">
        <f t="shared" si="27"/>
        <v>36961</v>
      </c>
      <c r="D337" s="4">
        <f t="shared" si="28"/>
        <v>35101</v>
      </c>
      <c r="E337" s="4">
        <f t="shared" si="29"/>
        <v>1860</v>
      </c>
      <c r="F337" s="11">
        <f t="shared" si="26"/>
        <v>1080920</v>
      </c>
      <c r="G337" s="116"/>
      <c r="H337" s="11">
        <f t="shared" si="25"/>
        <v>1080920</v>
      </c>
      <c r="I337" s="8"/>
      <c r="J337" s="105"/>
      <c r="K337" s="100"/>
      <c r="L337" s="101"/>
    </row>
    <row r="338" spans="1:12" ht="13.5">
      <c r="A338" s="47"/>
      <c r="B338" s="23">
        <v>331</v>
      </c>
      <c r="C338" s="11">
        <f t="shared" si="27"/>
        <v>36961</v>
      </c>
      <c r="D338" s="4">
        <f t="shared" si="28"/>
        <v>35160</v>
      </c>
      <c r="E338" s="4">
        <f t="shared" si="29"/>
        <v>1801</v>
      </c>
      <c r="F338" s="11">
        <f t="shared" si="26"/>
        <v>1045760</v>
      </c>
      <c r="G338" s="116"/>
      <c r="H338" s="11">
        <f t="shared" si="25"/>
        <v>1045760</v>
      </c>
      <c r="I338" s="8"/>
      <c r="J338" s="105"/>
      <c r="K338" s="100"/>
      <c r="L338" s="101"/>
    </row>
    <row r="339" spans="1:12" ht="13.5">
      <c r="A339" s="47"/>
      <c r="B339" s="23">
        <v>332</v>
      </c>
      <c r="C339" s="11">
        <f t="shared" si="27"/>
        <v>36961</v>
      </c>
      <c r="D339" s="4">
        <f t="shared" si="28"/>
        <v>35219</v>
      </c>
      <c r="E339" s="4">
        <f t="shared" si="29"/>
        <v>1742</v>
      </c>
      <c r="F339" s="11">
        <f t="shared" si="26"/>
        <v>1010541</v>
      </c>
      <c r="G339" s="116"/>
      <c r="H339" s="11">
        <f t="shared" si="25"/>
        <v>1010541</v>
      </c>
      <c r="I339" s="8"/>
      <c r="J339" s="105"/>
      <c r="K339" s="100"/>
      <c r="L339" s="101"/>
    </row>
    <row r="340" spans="1:12" ht="13.5">
      <c r="A340" s="47"/>
      <c r="B340" s="23">
        <v>333</v>
      </c>
      <c r="C340" s="11">
        <f t="shared" si="27"/>
        <v>36961</v>
      </c>
      <c r="D340" s="4">
        <f t="shared" si="28"/>
        <v>35277</v>
      </c>
      <c r="E340" s="4">
        <f t="shared" si="29"/>
        <v>1684</v>
      </c>
      <c r="F340" s="11">
        <f t="shared" si="26"/>
        <v>975264</v>
      </c>
      <c r="G340" s="116"/>
      <c r="H340" s="11">
        <f t="shared" si="25"/>
        <v>975264</v>
      </c>
      <c r="I340" s="8"/>
      <c r="J340" s="105"/>
      <c r="K340" s="100"/>
      <c r="L340" s="101"/>
    </row>
    <row r="341" spans="1:12" ht="13.5">
      <c r="A341" s="47"/>
      <c r="B341" s="23">
        <v>334</v>
      </c>
      <c r="C341" s="11">
        <f t="shared" si="27"/>
        <v>36961</v>
      </c>
      <c r="D341" s="4">
        <f t="shared" si="28"/>
        <v>35336</v>
      </c>
      <c r="E341" s="4">
        <f t="shared" si="29"/>
        <v>1625</v>
      </c>
      <c r="F341" s="11">
        <f t="shared" si="26"/>
        <v>939928</v>
      </c>
      <c r="G341" s="116"/>
      <c r="H341" s="11">
        <f t="shared" si="25"/>
        <v>939928</v>
      </c>
      <c r="I341" s="8"/>
      <c r="J341" s="105"/>
      <c r="K341" s="100"/>
      <c r="L341" s="101"/>
    </row>
    <row r="342" spans="1:12" ht="13.5">
      <c r="A342" s="47"/>
      <c r="B342" s="23">
        <v>335</v>
      </c>
      <c r="C342" s="11">
        <f t="shared" si="27"/>
        <v>36961</v>
      </c>
      <c r="D342" s="4">
        <f t="shared" si="28"/>
        <v>35395</v>
      </c>
      <c r="E342" s="4">
        <f t="shared" si="29"/>
        <v>1566</v>
      </c>
      <c r="F342" s="11">
        <f t="shared" si="26"/>
        <v>904533</v>
      </c>
      <c r="G342" s="116"/>
      <c r="H342" s="11">
        <f t="shared" si="25"/>
        <v>904533</v>
      </c>
      <c r="I342" s="8"/>
      <c r="J342" s="105"/>
      <c r="K342" s="100"/>
      <c r="L342" s="101"/>
    </row>
    <row r="343" spans="1:12" ht="14.25" thickBot="1">
      <c r="A343" s="48"/>
      <c r="B343" s="26">
        <v>336</v>
      </c>
      <c r="C343" s="20">
        <f t="shared" si="27"/>
        <v>36961</v>
      </c>
      <c r="D343" s="9">
        <f t="shared" si="28"/>
        <v>35454</v>
      </c>
      <c r="E343" s="9">
        <f t="shared" si="29"/>
        <v>1507</v>
      </c>
      <c r="F343" s="20">
        <f t="shared" si="26"/>
        <v>869079</v>
      </c>
      <c r="G343" s="117"/>
      <c r="H343" s="20">
        <f t="shared" si="25"/>
        <v>869079</v>
      </c>
      <c r="I343" s="10"/>
      <c r="J343" s="109"/>
      <c r="K343" s="110"/>
      <c r="L343" s="111"/>
    </row>
    <row r="344" spans="1:12" ht="13.5">
      <c r="A344" s="47">
        <v>29</v>
      </c>
      <c r="B344" s="22">
        <v>337</v>
      </c>
      <c r="C344" s="11">
        <f t="shared" si="27"/>
        <v>36961</v>
      </c>
      <c r="D344" s="11">
        <f t="shared" si="28"/>
        <v>35513</v>
      </c>
      <c r="E344" s="11">
        <f t="shared" si="29"/>
        <v>1448</v>
      </c>
      <c r="F344" s="11">
        <f t="shared" si="26"/>
        <v>833566</v>
      </c>
      <c r="G344" s="118"/>
      <c r="H344" s="11">
        <f t="shared" si="25"/>
        <v>833566</v>
      </c>
      <c r="I344" s="12">
        <f>IF(H343="","",ROUNDDOWN(H343/1000000*2830,0))</f>
        <v>2459</v>
      </c>
      <c r="J344" s="98"/>
      <c r="K344" s="98"/>
      <c r="L344" s="99"/>
    </row>
    <row r="345" spans="1:12" ht="13.5">
      <c r="A345" s="47"/>
      <c r="B345" s="23">
        <v>338</v>
      </c>
      <c r="C345" s="11">
        <f t="shared" si="27"/>
        <v>36961</v>
      </c>
      <c r="D345" s="4">
        <f t="shared" si="28"/>
        <v>35572</v>
      </c>
      <c r="E345" s="4">
        <f t="shared" si="29"/>
        <v>1389</v>
      </c>
      <c r="F345" s="11">
        <f t="shared" si="26"/>
        <v>797994</v>
      </c>
      <c r="G345" s="116"/>
      <c r="H345" s="11">
        <f t="shared" si="25"/>
        <v>797994</v>
      </c>
      <c r="I345" s="8"/>
      <c r="J345" s="100"/>
      <c r="K345" s="100"/>
      <c r="L345" s="101"/>
    </row>
    <row r="346" spans="1:12" ht="13.5">
      <c r="A346" s="47"/>
      <c r="B346" s="23">
        <v>339</v>
      </c>
      <c r="C346" s="11">
        <f t="shared" si="27"/>
        <v>36961</v>
      </c>
      <c r="D346" s="4">
        <f t="shared" si="28"/>
        <v>35632</v>
      </c>
      <c r="E346" s="4">
        <f t="shared" si="29"/>
        <v>1329</v>
      </c>
      <c r="F346" s="11">
        <f t="shared" si="26"/>
        <v>762362</v>
      </c>
      <c r="G346" s="116"/>
      <c r="H346" s="11">
        <f t="shared" si="25"/>
        <v>762362</v>
      </c>
      <c r="I346" s="8"/>
      <c r="J346" s="100"/>
      <c r="K346" s="100"/>
      <c r="L346" s="101"/>
    </row>
    <row r="347" spans="1:12" ht="13.5">
      <c r="A347" s="47"/>
      <c r="B347" s="23">
        <v>340</v>
      </c>
      <c r="C347" s="11">
        <f t="shared" si="27"/>
        <v>36961</v>
      </c>
      <c r="D347" s="4">
        <f t="shared" si="28"/>
        <v>35691</v>
      </c>
      <c r="E347" s="4">
        <f t="shared" si="29"/>
        <v>1270</v>
      </c>
      <c r="F347" s="11">
        <f t="shared" si="26"/>
        <v>726671</v>
      </c>
      <c r="G347" s="116"/>
      <c r="H347" s="11">
        <f t="shared" si="25"/>
        <v>726671</v>
      </c>
      <c r="I347" s="8"/>
      <c r="J347" s="100"/>
      <c r="K347" s="100"/>
      <c r="L347" s="101"/>
    </row>
    <row r="348" spans="1:12" ht="13.5">
      <c r="A348" s="47"/>
      <c r="B348" s="23">
        <v>341</v>
      </c>
      <c r="C348" s="11">
        <f t="shared" si="27"/>
        <v>36961</v>
      </c>
      <c r="D348" s="4">
        <f t="shared" si="28"/>
        <v>35750</v>
      </c>
      <c r="E348" s="4">
        <f t="shared" si="29"/>
        <v>1211</v>
      </c>
      <c r="F348" s="11">
        <f t="shared" si="26"/>
        <v>690921</v>
      </c>
      <c r="G348" s="116"/>
      <c r="H348" s="11">
        <f t="shared" si="25"/>
        <v>690921</v>
      </c>
      <c r="I348" s="8"/>
      <c r="J348" s="100"/>
      <c r="K348" s="100"/>
      <c r="L348" s="101"/>
    </row>
    <row r="349" spans="1:12" ht="13.5">
      <c r="A349" s="47"/>
      <c r="B349" s="23">
        <v>342</v>
      </c>
      <c r="C349" s="11">
        <f t="shared" si="27"/>
        <v>36961</v>
      </c>
      <c r="D349" s="4">
        <f t="shared" si="28"/>
        <v>35810</v>
      </c>
      <c r="E349" s="4">
        <f t="shared" si="29"/>
        <v>1151</v>
      </c>
      <c r="F349" s="11">
        <f t="shared" si="26"/>
        <v>655111</v>
      </c>
      <c r="G349" s="116"/>
      <c r="H349" s="11">
        <f t="shared" si="25"/>
        <v>655111</v>
      </c>
      <c r="I349" s="8"/>
      <c r="J349" s="100"/>
      <c r="K349" s="100"/>
      <c r="L349" s="101"/>
    </row>
    <row r="350" spans="1:12" ht="13.5">
      <c r="A350" s="47"/>
      <c r="B350" s="23">
        <v>343</v>
      </c>
      <c r="C350" s="11">
        <f t="shared" si="27"/>
        <v>36961</v>
      </c>
      <c r="D350" s="4">
        <f t="shared" si="28"/>
        <v>35870</v>
      </c>
      <c r="E350" s="4">
        <f t="shared" si="29"/>
        <v>1091</v>
      </c>
      <c r="F350" s="11">
        <f t="shared" si="26"/>
        <v>619241</v>
      </c>
      <c r="G350" s="116"/>
      <c r="H350" s="11">
        <f t="shared" si="25"/>
        <v>619241</v>
      </c>
      <c r="I350" s="8"/>
      <c r="J350" s="100"/>
      <c r="K350" s="100"/>
      <c r="L350" s="101"/>
    </row>
    <row r="351" spans="1:12" ht="13.5">
      <c r="A351" s="47"/>
      <c r="B351" s="23">
        <v>344</v>
      </c>
      <c r="C351" s="11">
        <f t="shared" si="27"/>
        <v>36961</v>
      </c>
      <c r="D351" s="4">
        <f t="shared" si="28"/>
        <v>35929</v>
      </c>
      <c r="E351" s="4">
        <f t="shared" si="29"/>
        <v>1032</v>
      </c>
      <c r="F351" s="11">
        <f t="shared" si="26"/>
        <v>583312</v>
      </c>
      <c r="G351" s="116"/>
      <c r="H351" s="11">
        <f t="shared" si="25"/>
        <v>583312</v>
      </c>
      <c r="I351" s="8"/>
      <c r="J351" s="100"/>
      <c r="K351" s="100"/>
      <c r="L351" s="101"/>
    </row>
    <row r="352" spans="1:12" ht="13.5">
      <c r="A352" s="47"/>
      <c r="B352" s="23">
        <v>345</v>
      </c>
      <c r="C352" s="11">
        <f t="shared" si="27"/>
        <v>36961</v>
      </c>
      <c r="D352" s="4">
        <f t="shared" si="28"/>
        <v>35989</v>
      </c>
      <c r="E352" s="4">
        <f t="shared" si="29"/>
        <v>972</v>
      </c>
      <c r="F352" s="11">
        <f t="shared" si="26"/>
        <v>547323</v>
      </c>
      <c r="G352" s="116"/>
      <c r="H352" s="11">
        <f t="shared" si="25"/>
        <v>547323</v>
      </c>
      <c r="I352" s="8"/>
      <c r="J352" s="100"/>
      <c r="K352" s="100"/>
      <c r="L352" s="101"/>
    </row>
    <row r="353" spans="1:12" ht="13.5">
      <c r="A353" s="47"/>
      <c r="B353" s="23">
        <v>346</v>
      </c>
      <c r="C353" s="11">
        <f t="shared" si="27"/>
        <v>36961</v>
      </c>
      <c r="D353" s="4">
        <f t="shared" si="28"/>
        <v>36049</v>
      </c>
      <c r="E353" s="4">
        <f t="shared" si="29"/>
        <v>912</v>
      </c>
      <c r="F353" s="11">
        <f t="shared" si="26"/>
        <v>511274</v>
      </c>
      <c r="G353" s="116"/>
      <c r="H353" s="11">
        <f t="shared" si="25"/>
        <v>511274</v>
      </c>
      <c r="I353" s="8"/>
      <c r="J353" s="100"/>
      <c r="K353" s="100"/>
      <c r="L353" s="101"/>
    </row>
    <row r="354" spans="1:12" ht="13.5">
      <c r="A354" s="47"/>
      <c r="B354" s="23">
        <v>347</v>
      </c>
      <c r="C354" s="11">
        <f t="shared" si="27"/>
        <v>36961</v>
      </c>
      <c r="D354" s="4">
        <f t="shared" si="28"/>
        <v>36109</v>
      </c>
      <c r="E354" s="4">
        <f t="shared" si="29"/>
        <v>852</v>
      </c>
      <c r="F354" s="11">
        <f t="shared" si="26"/>
        <v>475165</v>
      </c>
      <c r="G354" s="116"/>
      <c r="H354" s="11">
        <f t="shared" si="25"/>
        <v>475165</v>
      </c>
      <c r="I354" s="8"/>
      <c r="J354" s="100"/>
      <c r="K354" s="100"/>
      <c r="L354" s="101"/>
    </row>
    <row r="355" spans="1:12" ht="14.25" thickBot="1">
      <c r="A355" s="47"/>
      <c r="B355" s="24">
        <v>348</v>
      </c>
      <c r="C355" s="19">
        <f t="shared" si="27"/>
        <v>36961</v>
      </c>
      <c r="D355" s="16">
        <f t="shared" si="28"/>
        <v>36170</v>
      </c>
      <c r="E355" s="16">
        <f t="shared" si="29"/>
        <v>791</v>
      </c>
      <c r="F355" s="19">
        <f t="shared" si="26"/>
        <v>438995</v>
      </c>
      <c r="G355" s="114"/>
      <c r="H355" s="19">
        <f t="shared" si="25"/>
        <v>438995</v>
      </c>
      <c r="I355" s="17"/>
      <c r="J355" s="107"/>
      <c r="K355" s="107"/>
      <c r="L355" s="108"/>
    </row>
    <row r="356" spans="1:12" ht="13.5">
      <c r="A356" s="46">
        <v>30</v>
      </c>
      <c r="B356" s="25">
        <v>349</v>
      </c>
      <c r="C356" s="6">
        <f t="shared" si="27"/>
        <v>36961</v>
      </c>
      <c r="D356" s="6">
        <f t="shared" si="28"/>
        <v>36230</v>
      </c>
      <c r="E356" s="6">
        <f t="shared" si="29"/>
        <v>731</v>
      </c>
      <c r="F356" s="6">
        <f t="shared" si="26"/>
        <v>402765</v>
      </c>
      <c r="G356" s="115"/>
      <c r="H356" s="6">
        <f t="shared" si="25"/>
        <v>402765</v>
      </c>
      <c r="I356" s="7">
        <f>IF(H355="","",ROUNDDOWN(H355/1000000*2830,0))</f>
        <v>1242</v>
      </c>
      <c r="J356" s="102"/>
      <c r="K356" s="103"/>
      <c r="L356" s="104"/>
    </row>
    <row r="357" spans="1:12" ht="13.5">
      <c r="A357" s="47"/>
      <c r="B357" s="23">
        <v>350</v>
      </c>
      <c r="C357" s="11">
        <f t="shared" si="27"/>
        <v>36961</v>
      </c>
      <c r="D357" s="4">
        <f t="shared" si="28"/>
        <v>36290</v>
      </c>
      <c r="E357" s="4">
        <f t="shared" si="29"/>
        <v>671</v>
      </c>
      <c r="F357" s="11">
        <f t="shared" si="26"/>
        <v>366475</v>
      </c>
      <c r="G357" s="116"/>
      <c r="H357" s="11">
        <f t="shared" si="25"/>
        <v>366475</v>
      </c>
      <c r="I357" s="8"/>
      <c r="J357" s="105"/>
      <c r="K357" s="100"/>
      <c r="L357" s="101"/>
    </row>
    <row r="358" spans="1:12" ht="13.5">
      <c r="A358" s="47"/>
      <c r="B358" s="23">
        <v>351</v>
      </c>
      <c r="C358" s="11">
        <f t="shared" si="27"/>
        <v>36961</v>
      </c>
      <c r="D358" s="4">
        <f t="shared" si="28"/>
        <v>36351</v>
      </c>
      <c r="E358" s="4">
        <f t="shared" si="29"/>
        <v>610</v>
      </c>
      <c r="F358" s="11">
        <f t="shared" si="26"/>
        <v>330124</v>
      </c>
      <c r="G358" s="116"/>
      <c r="H358" s="11">
        <f t="shared" si="25"/>
        <v>330124</v>
      </c>
      <c r="I358" s="8"/>
      <c r="J358" s="105"/>
      <c r="K358" s="100"/>
      <c r="L358" s="101"/>
    </row>
    <row r="359" spans="1:12" ht="13.5">
      <c r="A359" s="47"/>
      <c r="B359" s="23">
        <v>352</v>
      </c>
      <c r="C359" s="11">
        <f t="shared" si="27"/>
        <v>36961</v>
      </c>
      <c r="D359" s="4">
        <f t="shared" si="28"/>
        <v>36411</v>
      </c>
      <c r="E359" s="4">
        <f t="shared" si="29"/>
        <v>550</v>
      </c>
      <c r="F359" s="11">
        <f t="shared" si="26"/>
        <v>293713</v>
      </c>
      <c r="G359" s="116"/>
      <c r="H359" s="11">
        <f t="shared" si="25"/>
        <v>293713</v>
      </c>
      <c r="I359" s="8"/>
      <c r="J359" s="105"/>
      <c r="K359" s="100"/>
      <c r="L359" s="101"/>
    </row>
    <row r="360" spans="1:12" ht="13.5">
      <c r="A360" s="47"/>
      <c r="B360" s="23">
        <v>353</v>
      </c>
      <c r="C360" s="11">
        <f t="shared" si="27"/>
        <v>36961</v>
      </c>
      <c r="D360" s="4">
        <f t="shared" si="28"/>
        <v>36472</v>
      </c>
      <c r="E360" s="4">
        <f t="shared" si="29"/>
        <v>489</v>
      </c>
      <c r="F360" s="11">
        <f t="shared" si="26"/>
        <v>257241</v>
      </c>
      <c r="G360" s="116"/>
      <c r="H360" s="11">
        <f t="shared" si="25"/>
        <v>257241</v>
      </c>
      <c r="I360" s="8"/>
      <c r="J360" s="105"/>
      <c r="K360" s="100"/>
      <c r="L360" s="101"/>
    </row>
    <row r="361" spans="1:12" ht="13.5">
      <c r="A361" s="47"/>
      <c r="B361" s="23">
        <v>354</v>
      </c>
      <c r="C361" s="11">
        <f t="shared" si="27"/>
        <v>36961</v>
      </c>
      <c r="D361" s="4">
        <f t="shared" si="28"/>
        <v>36533</v>
      </c>
      <c r="E361" s="4">
        <f t="shared" si="29"/>
        <v>428</v>
      </c>
      <c r="F361" s="11">
        <f t="shared" si="26"/>
        <v>220708</v>
      </c>
      <c r="G361" s="116"/>
      <c r="H361" s="11">
        <f t="shared" si="25"/>
        <v>220708</v>
      </c>
      <c r="I361" s="8"/>
      <c r="J361" s="105"/>
      <c r="K361" s="100"/>
      <c r="L361" s="101"/>
    </row>
    <row r="362" spans="1:12" ht="13.5">
      <c r="A362" s="47"/>
      <c r="B362" s="23">
        <v>355</v>
      </c>
      <c r="C362" s="11">
        <f t="shared" si="27"/>
        <v>36961</v>
      </c>
      <c r="D362" s="4">
        <f t="shared" si="28"/>
        <v>36594</v>
      </c>
      <c r="E362" s="4">
        <f t="shared" si="29"/>
        <v>367</v>
      </c>
      <c r="F362" s="11">
        <f t="shared" si="26"/>
        <v>184114</v>
      </c>
      <c r="G362" s="116"/>
      <c r="H362" s="11">
        <f t="shared" si="25"/>
        <v>184114</v>
      </c>
      <c r="I362" s="8"/>
      <c r="J362" s="105"/>
      <c r="K362" s="100"/>
      <c r="L362" s="101"/>
    </row>
    <row r="363" spans="1:12" ht="13.5">
      <c r="A363" s="47"/>
      <c r="B363" s="23">
        <v>356</v>
      </c>
      <c r="C363" s="11">
        <f t="shared" si="27"/>
        <v>36961</v>
      </c>
      <c r="D363" s="4">
        <f t="shared" si="28"/>
        <v>36655</v>
      </c>
      <c r="E363" s="4">
        <f t="shared" si="29"/>
        <v>306</v>
      </c>
      <c r="F363" s="11">
        <f t="shared" si="26"/>
        <v>147459</v>
      </c>
      <c r="G363" s="116"/>
      <c r="H363" s="11">
        <f t="shared" si="25"/>
        <v>147459</v>
      </c>
      <c r="I363" s="8"/>
      <c r="J363" s="105"/>
      <c r="K363" s="100"/>
      <c r="L363" s="101"/>
    </row>
    <row r="364" spans="1:12" ht="13.5">
      <c r="A364" s="47"/>
      <c r="B364" s="23">
        <v>357</v>
      </c>
      <c r="C364" s="11">
        <f t="shared" si="27"/>
        <v>36961</v>
      </c>
      <c r="D364" s="4">
        <f t="shared" si="28"/>
        <v>36716</v>
      </c>
      <c r="E364" s="4">
        <f t="shared" si="29"/>
        <v>245</v>
      </c>
      <c r="F364" s="11">
        <f t="shared" si="26"/>
        <v>110743</v>
      </c>
      <c r="G364" s="116"/>
      <c r="H364" s="11">
        <f t="shared" si="25"/>
        <v>110743</v>
      </c>
      <c r="I364" s="8"/>
      <c r="J364" s="105"/>
      <c r="K364" s="100"/>
      <c r="L364" s="101"/>
    </row>
    <row r="365" spans="1:12" ht="13.5">
      <c r="A365" s="47"/>
      <c r="B365" s="23">
        <v>358</v>
      </c>
      <c r="C365" s="11">
        <f t="shared" si="27"/>
        <v>36961</v>
      </c>
      <c r="D365" s="4">
        <f t="shared" si="28"/>
        <v>36777</v>
      </c>
      <c r="E365" s="4">
        <f t="shared" si="29"/>
        <v>184</v>
      </c>
      <c r="F365" s="11">
        <f t="shared" si="26"/>
        <v>73966</v>
      </c>
      <c r="G365" s="116"/>
      <c r="H365" s="11">
        <f t="shared" si="25"/>
        <v>73966</v>
      </c>
      <c r="I365" s="8"/>
      <c r="J365" s="105"/>
      <c r="K365" s="100"/>
      <c r="L365" s="101"/>
    </row>
    <row r="366" spans="1:12" ht="13.5">
      <c r="A366" s="47"/>
      <c r="B366" s="23">
        <v>359</v>
      </c>
      <c r="C366" s="11">
        <f t="shared" si="27"/>
        <v>36961</v>
      </c>
      <c r="D366" s="4">
        <f t="shared" si="28"/>
        <v>36838</v>
      </c>
      <c r="E366" s="4">
        <f t="shared" si="29"/>
        <v>123</v>
      </c>
      <c r="F366" s="11">
        <f t="shared" si="26"/>
        <v>37128</v>
      </c>
      <c r="G366" s="116"/>
      <c r="H366" s="11">
        <f t="shared" si="25"/>
        <v>37128</v>
      </c>
      <c r="I366" s="8"/>
      <c r="J366" s="105"/>
      <c r="K366" s="100"/>
      <c r="L366" s="101"/>
    </row>
    <row r="367" spans="1:12" ht="14.25" thickBot="1">
      <c r="A367" s="48"/>
      <c r="B367" s="26">
        <v>360</v>
      </c>
      <c r="C367" s="20">
        <f t="shared" si="27"/>
        <v>36961</v>
      </c>
      <c r="D367" s="9">
        <f t="shared" si="28"/>
        <v>36900</v>
      </c>
      <c r="E367" s="9">
        <f t="shared" si="29"/>
        <v>61</v>
      </c>
      <c r="F367" s="20">
        <f t="shared" si="26"/>
        <v>228</v>
      </c>
      <c r="G367" s="117"/>
      <c r="H367" s="20">
        <f t="shared" si="25"/>
        <v>228</v>
      </c>
      <c r="I367" s="10"/>
      <c r="J367" s="109"/>
      <c r="K367" s="110"/>
      <c r="L367" s="111"/>
    </row>
    <row r="368" spans="1:12" ht="13.5">
      <c r="A368" s="47">
        <v>31</v>
      </c>
      <c r="B368" s="22">
        <v>361</v>
      </c>
      <c r="C368" s="11">
        <f t="shared" si="27"/>
        <v>228</v>
      </c>
      <c r="D368" s="11">
        <f t="shared" si="28"/>
        <v>228</v>
      </c>
      <c r="E368" s="11">
        <f t="shared" si="29"/>
        <v>0</v>
      </c>
      <c r="F368" s="11">
        <f t="shared" si="26"/>
        <v>0</v>
      </c>
      <c r="G368" s="118"/>
      <c r="H368" s="11">
        <f t="shared" si="25"/>
        <v>0</v>
      </c>
      <c r="I368" s="12">
        <f>IF(H367="","",ROUNDDOWN(H367/1000000*2830,0))</f>
        <v>0</v>
      </c>
      <c r="J368" s="98"/>
      <c r="K368" s="98"/>
      <c r="L368" s="99"/>
    </row>
    <row r="369" spans="1:12" ht="13.5">
      <c r="A369" s="47"/>
      <c r="B369" s="23">
        <v>362</v>
      </c>
      <c r="C369" s="11">
        <f t="shared" si="27"/>
        <v>0</v>
      </c>
      <c r="D369" s="4">
        <f t="shared" si="28"/>
        <v>0</v>
      </c>
      <c r="E369" s="4">
        <f t="shared" si="29"/>
        <v>0</v>
      </c>
      <c r="F369" s="11">
        <f t="shared" si="26"/>
        <v>0</v>
      </c>
      <c r="G369" s="116"/>
      <c r="H369" s="11">
        <f t="shared" si="25"/>
        <v>0</v>
      </c>
      <c r="I369" s="8"/>
      <c r="J369" s="100"/>
      <c r="K369" s="100"/>
      <c r="L369" s="101"/>
    </row>
    <row r="370" spans="1:12" ht="13.5">
      <c r="A370" s="47"/>
      <c r="B370" s="23">
        <v>363</v>
      </c>
      <c r="C370" s="11">
        <f t="shared" si="27"/>
        <v>0</v>
      </c>
      <c r="D370" s="4">
        <f t="shared" si="28"/>
        <v>0</v>
      </c>
      <c r="E370" s="4">
        <f t="shared" si="29"/>
        <v>0</v>
      </c>
      <c r="F370" s="11">
        <f t="shared" si="26"/>
        <v>0</v>
      </c>
      <c r="G370" s="116"/>
      <c r="H370" s="11">
        <f t="shared" si="25"/>
        <v>0</v>
      </c>
      <c r="I370" s="8"/>
      <c r="J370" s="100"/>
      <c r="K370" s="100"/>
      <c r="L370" s="101"/>
    </row>
    <row r="371" spans="1:12" ht="13.5">
      <c r="A371" s="47"/>
      <c r="B371" s="23">
        <v>364</v>
      </c>
      <c r="C371" s="11">
        <f t="shared" si="27"/>
        <v>0</v>
      </c>
      <c r="D371" s="4">
        <f t="shared" si="28"/>
        <v>0</v>
      </c>
      <c r="E371" s="4">
        <f t="shared" si="29"/>
        <v>0</v>
      </c>
      <c r="F371" s="11">
        <f t="shared" si="26"/>
        <v>0</v>
      </c>
      <c r="G371" s="116"/>
      <c r="H371" s="11">
        <f t="shared" si="25"/>
        <v>0</v>
      </c>
      <c r="I371" s="8"/>
      <c r="J371" s="100"/>
      <c r="K371" s="100"/>
      <c r="L371" s="101"/>
    </row>
    <row r="372" spans="1:12" ht="13.5">
      <c r="A372" s="47"/>
      <c r="B372" s="23">
        <v>365</v>
      </c>
      <c r="C372" s="11">
        <f t="shared" si="27"/>
        <v>0</v>
      </c>
      <c r="D372" s="4">
        <f t="shared" si="28"/>
        <v>0</v>
      </c>
      <c r="E372" s="4">
        <f t="shared" si="29"/>
        <v>0</v>
      </c>
      <c r="F372" s="11">
        <f t="shared" si="26"/>
        <v>0</v>
      </c>
      <c r="G372" s="116"/>
      <c r="H372" s="11">
        <f t="shared" si="25"/>
        <v>0</v>
      </c>
      <c r="I372" s="8"/>
      <c r="J372" s="100"/>
      <c r="K372" s="100"/>
      <c r="L372" s="101"/>
    </row>
    <row r="373" spans="1:12" ht="13.5">
      <c r="A373" s="47"/>
      <c r="B373" s="23">
        <v>366</v>
      </c>
      <c r="C373" s="11">
        <f t="shared" si="27"/>
        <v>0</v>
      </c>
      <c r="D373" s="4">
        <f t="shared" si="28"/>
        <v>0</v>
      </c>
      <c r="E373" s="4">
        <f t="shared" si="29"/>
        <v>0</v>
      </c>
      <c r="F373" s="11">
        <f t="shared" si="26"/>
        <v>0</v>
      </c>
      <c r="G373" s="116"/>
      <c r="H373" s="11">
        <f t="shared" si="25"/>
        <v>0</v>
      </c>
      <c r="I373" s="8"/>
      <c r="J373" s="100"/>
      <c r="K373" s="100"/>
      <c r="L373" s="101"/>
    </row>
    <row r="374" spans="1:12" ht="13.5">
      <c r="A374" s="47"/>
      <c r="B374" s="23">
        <v>367</v>
      </c>
      <c r="C374" s="11">
        <f t="shared" si="27"/>
        <v>0</v>
      </c>
      <c r="D374" s="4">
        <f t="shared" si="28"/>
        <v>0</v>
      </c>
      <c r="E374" s="4">
        <f t="shared" si="29"/>
        <v>0</v>
      </c>
      <c r="F374" s="11">
        <f t="shared" si="26"/>
        <v>0</v>
      </c>
      <c r="G374" s="116"/>
      <c r="H374" s="11">
        <f t="shared" si="25"/>
        <v>0</v>
      </c>
      <c r="I374" s="8"/>
      <c r="J374" s="100"/>
      <c r="K374" s="100"/>
      <c r="L374" s="101"/>
    </row>
    <row r="375" spans="1:12" ht="13.5">
      <c r="A375" s="47"/>
      <c r="B375" s="23">
        <v>368</v>
      </c>
      <c r="C375" s="11">
        <f t="shared" si="27"/>
        <v>0</v>
      </c>
      <c r="D375" s="4">
        <f t="shared" si="28"/>
        <v>0</v>
      </c>
      <c r="E375" s="4">
        <f t="shared" si="29"/>
        <v>0</v>
      </c>
      <c r="F375" s="11">
        <f t="shared" si="26"/>
        <v>0</v>
      </c>
      <c r="G375" s="116"/>
      <c r="H375" s="11">
        <f t="shared" si="25"/>
        <v>0</v>
      </c>
      <c r="I375" s="8"/>
      <c r="J375" s="100"/>
      <c r="K375" s="100"/>
      <c r="L375" s="101"/>
    </row>
    <row r="376" spans="1:12" ht="13.5">
      <c r="A376" s="47"/>
      <c r="B376" s="23">
        <v>369</v>
      </c>
      <c r="C376" s="11">
        <f t="shared" si="27"/>
        <v>0</v>
      </c>
      <c r="D376" s="4">
        <f t="shared" si="28"/>
        <v>0</v>
      </c>
      <c r="E376" s="4">
        <f t="shared" si="29"/>
        <v>0</v>
      </c>
      <c r="F376" s="11">
        <f t="shared" si="26"/>
        <v>0</v>
      </c>
      <c r="G376" s="116"/>
      <c r="H376" s="11">
        <f t="shared" si="25"/>
        <v>0</v>
      </c>
      <c r="I376" s="8"/>
      <c r="J376" s="100"/>
      <c r="K376" s="100"/>
      <c r="L376" s="101"/>
    </row>
    <row r="377" spans="1:12" ht="13.5">
      <c r="A377" s="47"/>
      <c r="B377" s="23">
        <v>370</v>
      </c>
      <c r="C377" s="11">
        <f t="shared" si="27"/>
        <v>0</v>
      </c>
      <c r="D377" s="4">
        <f t="shared" si="28"/>
        <v>0</v>
      </c>
      <c r="E377" s="4">
        <f t="shared" si="29"/>
        <v>0</v>
      </c>
      <c r="F377" s="11">
        <f t="shared" si="26"/>
        <v>0</v>
      </c>
      <c r="G377" s="116"/>
      <c r="H377" s="11">
        <f t="shared" si="25"/>
        <v>0</v>
      </c>
      <c r="I377" s="8"/>
      <c r="J377" s="100"/>
      <c r="K377" s="100"/>
      <c r="L377" s="101"/>
    </row>
    <row r="378" spans="1:12" ht="13.5">
      <c r="A378" s="47"/>
      <c r="B378" s="23">
        <v>371</v>
      </c>
      <c r="C378" s="11">
        <f t="shared" si="27"/>
        <v>0</v>
      </c>
      <c r="D378" s="4">
        <f t="shared" si="28"/>
        <v>0</v>
      </c>
      <c r="E378" s="4">
        <f t="shared" si="29"/>
        <v>0</v>
      </c>
      <c r="F378" s="11">
        <f t="shared" si="26"/>
        <v>0</v>
      </c>
      <c r="G378" s="116"/>
      <c r="H378" s="11">
        <f t="shared" si="25"/>
        <v>0</v>
      </c>
      <c r="I378" s="8"/>
      <c r="J378" s="100"/>
      <c r="K378" s="100"/>
      <c r="L378" s="101"/>
    </row>
    <row r="379" spans="1:12" ht="14.25" thickBot="1">
      <c r="A379" s="47"/>
      <c r="B379" s="24">
        <v>372</v>
      </c>
      <c r="C379" s="19">
        <f t="shared" si="27"/>
        <v>0</v>
      </c>
      <c r="D379" s="16">
        <f t="shared" si="28"/>
        <v>0</v>
      </c>
      <c r="E379" s="16">
        <f t="shared" si="29"/>
        <v>0</v>
      </c>
      <c r="F379" s="19">
        <f t="shared" si="26"/>
        <v>0</v>
      </c>
      <c r="G379" s="114"/>
      <c r="H379" s="19">
        <f t="shared" si="25"/>
        <v>0</v>
      </c>
      <c r="I379" s="17"/>
      <c r="J379" s="107"/>
      <c r="K379" s="107"/>
      <c r="L379" s="108"/>
    </row>
    <row r="380" spans="1:12" ht="13.5">
      <c r="A380" s="46">
        <v>32</v>
      </c>
      <c r="B380" s="25">
        <v>373</v>
      </c>
      <c r="C380" s="6">
        <f t="shared" si="27"/>
        <v>0</v>
      </c>
      <c r="D380" s="6">
        <f t="shared" si="28"/>
        <v>0</v>
      </c>
      <c r="E380" s="6">
        <f t="shared" si="29"/>
        <v>0</v>
      </c>
      <c r="F380" s="6">
        <f t="shared" si="26"/>
        <v>0</v>
      </c>
      <c r="G380" s="115"/>
      <c r="H380" s="6">
        <f t="shared" si="25"/>
        <v>0</v>
      </c>
      <c r="I380" s="7">
        <f>IF(H379="","",ROUNDDOWN(H379/1000000*2830,0))</f>
        <v>0</v>
      </c>
      <c r="J380" s="102"/>
      <c r="K380" s="103"/>
      <c r="L380" s="104"/>
    </row>
    <row r="381" spans="1:12" ht="13.5">
      <c r="A381" s="47"/>
      <c r="B381" s="23">
        <v>374</v>
      </c>
      <c r="C381" s="11">
        <f t="shared" si="27"/>
        <v>0</v>
      </c>
      <c r="D381" s="4">
        <f t="shared" si="28"/>
        <v>0</v>
      </c>
      <c r="E381" s="4">
        <f t="shared" si="29"/>
        <v>0</v>
      </c>
      <c r="F381" s="11">
        <f t="shared" si="26"/>
        <v>0</v>
      </c>
      <c r="G381" s="116"/>
      <c r="H381" s="11">
        <f t="shared" si="25"/>
        <v>0</v>
      </c>
      <c r="I381" s="8"/>
      <c r="J381" s="105"/>
      <c r="K381" s="100"/>
      <c r="L381" s="101"/>
    </row>
    <row r="382" spans="1:12" ht="13.5">
      <c r="A382" s="47"/>
      <c r="B382" s="23">
        <v>375</v>
      </c>
      <c r="C382" s="11">
        <f t="shared" si="27"/>
        <v>0</v>
      </c>
      <c r="D382" s="4">
        <f t="shared" si="28"/>
        <v>0</v>
      </c>
      <c r="E382" s="4">
        <f t="shared" si="29"/>
        <v>0</v>
      </c>
      <c r="F382" s="11">
        <f t="shared" si="26"/>
        <v>0</v>
      </c>
      <c r="G382" s="116"/>
      <c r="H382" s="11">
        <f t="shared" si="25"/>
        <v>0</v>
      </c>
      <c r="I382" s="8"/>
      <c r="J382" s="105"/>
      <c r="K382" s="100"/>
      <c r="L382" s="101"/>
    </row>
    <row r="383" spans="1:12" ht="13.5">
      <c r="A383" s="47"/>
      <c r="B383" s="23">
        <v>376</v>
      </c>
      <c r="C383" s="11">
        <f t="shared" si="27"/>
        <v>0</v>
      </c>
      <c r="D383" s="4">
        <f t="shared" si="28"/>
        <v>0</v>
      </c>
      <c r="E383" s="4">
        <f t="shared" si="29"/>
        <v>0</v>
      </c>
      <c r="F383" s="11">
        <f t="shared" si="26"/>
        <v>0</v>
      </c>
      <c r="G383" s="116"/>
      <c r="H383" s="11">
        <f t="shared" si="25"/>
        <v>0</v>
      </c>
      <c r="I383" s="8"/>
      <c r="J383" s="105"/>
      <c r="K383" s="100"/>
      <c r="L383" s="101"/>
    </row>
    <row r="384" spans="1:12" ht="13.5">
      <c r="A384" s="47"/>
      <c r="B384" s="23">
        <v>377</v>
      </c>
      <c r="C384" s="11">
        <f t="shared" si="27"/>
        <v>0</v>
      </c>
      <c r="D384" s="4">
        <f t="shared" si="28"/>
        <v>0</v>
      </c>
      <c r="E384" s="4">
        <f t="shared" si="29"/>
        <v>0</v>
      </c>
      <c r="F384" s="11">
        <f t="shared" si="26"/>
        <v>0</v>
      </c>
      <c r="G384" s="116"/>
      <c r="H384" s="11">
        <f t="shared" si="25"/>
        <v>0</v>
      </c>
      <c r="I384" s="8"/>
      <c r="J384" s="105"/>
      <c r="K384" s="100"/>
      <c r="L384" s="101"/>
    </row>
    <row r="385" spans="1:12" ht="13.5">
      <c r="A385" s="47"/>
      <c r="B385" s="23">
        <v>378</v>
      </c>
      <c r="C385" s="11">
        <f t="shared" si="27"/>
        <v>0</v>
      </c>
      <c r="D385" s="4">
        <f t="shared" si="28"/>
        <v>0</v>
      </c>
      <c r="E385" s="4">
        <f t="shared" si="29"/>
        <v>0</v>
      </c>
      <c r="F385" s="11">
        <f t="shared" si="26"/>
        <v>0</v>
      </c>
      <c r="G385" s="116"/>
      <c r="H385" s="11">
        <f t="shared" si="25"/>
        <v>0</v>
      </c>
      <c r="I385" s="8"/>
      <c r="J385" s="105"/>
      <c r="K385" s="100"/>
      <c r="L385" s="101"/>
    </row>
    <row r="386" spans="1:12" ht="13.5">
      <c r="A386" s="47"/>
      <c r="B386" s="23">
        <v>379</v>
      </c>
      <c r="C386" s="11">
        <f t="shared" si="27"/>
        <v>0</v>
      </c>
      <c r="D386" s="4">
        <f t="shared" si="28"/>
        <v>0</v>
      </c>
      <c r="E386" s="4">
        <f t="shared" si="29"/>
        <v>0</v>
      </c>
      <c r="F386" s="11">
        <f t="shared" si="26"/>
        <v>0</v>
      </c>
      <c r="G386" s="116"/>
      <c r="H386" s="11">
        <f t="shared" si="25"/>
        <v>0</v>
      </c>
      <c r="I386" s="8"/>
      <c r="J386" s="105"/>
      <c r="K386" s="100"/>
      <c r="L386" s="101"/>
    </row>
    <row r="387" spans="1:12" ht="13.5">
      <c r="A387" s="47"/>
      <c r="B387" s="23">
        <v>380</v>
      </c>
      <c r="C387" s="11">
        <f t="shared" si="27"/>
        <v>0</v>
      </c>
      <c r="D387" s="4">
        <f t="shared" si="28"/>
        <v>0</v>
      </c>
      <c r="E387" s="4">
        <f t="shared" si="29"/>
        <v>0</v>
      </c>
      <c r="F387" s="11">
        <f t="shared" si="26"/>
        <v>0</v>
      </c>
      <c r="G387" s="116"/>
      <c r="H387" s="11">
        <f t="shared" si="25"/>
        <v>0</v>
      </c>
      <c r="I387" s="8"/>
      <c r="J387" s="105"/>
      <c r="K387" s="100"/>
      <c r="L387" s="101"/>
    </row>
    <row r="388" spans="1:12" ht="13.5">
      <c r="A388" s="47"/>
      <c r="B388" s="23">
        <v>381</v>
      </c>
      <c r="C388" s="11">
        <f t="shared" si="27"/>
        <v>0</v>
      </c>
      <c r="D388" s="4">
        <f t="shared" si="28"/>
        <v>0</v>
      </c>
      <c r="E388" s="4">
        <f t="shared" si="29"/>
        <v>0</v>
      </c>
      <c r="F388" s="11">
        <f t="shared" si="26"/>
        <v>0</v>
      </c>
      <c r="G388" s="116"/>
      <c r="H388" s="11">
        <f t="shared" si="25"/>
        <v>0</v>
      </c>
      <c r="I388" s="8"/>
      <c r="J388" s="105"/>
      <c r="K388" s="100"/>
      <c r="L388" s="101"/>
    </row>
    <row r="389" spans="1:12" ht="13.5">
      <c r="A389" s="47"/>
      <c r="B389" s="23">
        <v>382</v>
      </c>
      <c r="C389" s="11">
        <f t="shared" si="27"/>
        <v>0</v>
      </c>
      <c r="D389" s="4">
        <f t="shared" si="28"/>
        <v>0</v>
      </c>
      <c r="E389" s="4">
        <f t="shared" si="29"/>
        <v>0</v>
      </c>
      <c r="F389" s="11">
        <f t="shared" si="26"/>
        <v>0</v>
      </c>
      <c r="G389" s="116"/>
      <c r="H389" s="11">
        <f t="shared" si="25"/>
        <v>0</v>
      </c>
      <c r="I389" s="8"/>
      <c r="J389" s="105"/>
      <c r="K389" s="100"/>
      <c r="L389" s="101"/>
    </row>
    <row r="390" spans="1:12" ht="13.5">
      <c r="A390" s="47"/>
      <c r="B390" s="23">
        <v>383</v>
      </c>
      <c r="C390" s="11">
        <f t="shared" si="27"/>
        <v>0</v>
      </c>
      <c r="D390" s="4">
        <f t="shared" si="28"/>
        <v>0</v>
      </c>
      <c r="E390" s="4">
        <f t="shared" si="29"/>
        <v>0</v>
      </c>
      <c r="F390" s="11">
        <f t="shared" si="26"/>
        <v>0</v>
      </c>
      <c r="G390" s="116"/>
      <c r="H390" s="11">
        <f t="shared" si="25"/>
        <v>0</v>
      </c>
      <c r="I390" s="8"/>
      <c r="J390" s="105"/>
      <c r="K390" s="100"/>
      <c r="L390" s="101"/>
    </row>
    <row r="391" spans="1:12" ht="14.25" thickBot="1">
      <c r="A391" s="48"/>
      <c r="B391" s="26">
        <v>384</v>
      </c>
      <c r="C391" s="20">
        <f t="shared" si="27"/>
        <v>0</v>
      </c>
      <c r="D391" s="9">
        <f t="shared" si="28"/>
        <v>0</v>
      </c>
      <c r="E391" s="9">
        <f t="shared" si="29"/>
        <v>0</v>
      </c>
      <c r="F391" s="20">
        <f t="shared" si="26"/>
        <v>0</v>
      </c>
      <c r="G391" s="117"/>
      <c r="H391" s="20">
        <f aca="true" t="shared" si="30" ref="H391:H454">IF(F391-G391&lt;0,0,F391-G391)</f>
        <v>0</v>
      </c>
      <c r="I391" s="10"/>
      <c r="J391" s="109"/>
      <c r="K391" s="110"/>
      <c r="L391" s="111"/>
    </row>
    <row r="392" spans="1:12" ht="13.5">
      <c r="A392" s="47">
        <v>33</v>
      </c>
      <c r="B392" s="22">
        <v>385</v>
      </c>
      <c r="C392" s="11">
        <f t="shared" si="27"/>
        <v>0</v>
      </c>
      <c r="D392" s="11">
        <f t="shared" si="28"/>
        <v>0</v>
      </c>
      <c r="E392" s="11">
        <f t="shared" si="29"/>
        <v>0</v>
      </c>
      <c r="F392" s="11">
        <f aca="true" t="shared" si="31" ref="F392:F427">IF(C392="","",IF(H391-D392&lt;=0,0,H391-D392))</f>
        <v>0</v>
      </c>
      <c r="G392" s="118"/>
      <c r="H392" s="11">
        <f t="shared" si="30"/>
        <v>0</v>
      </c>
      <c r="I392" s="12">
        <f>IF(H391="","",ROUNDDOWN(H391/1000000*2830,0))</f>
        <v>0</v>
      </c>
      <c r="J392" s="98"/>
      <c r="K392" s="98"/>
      <c r="L392" s="99"/>
    </row>
    <row r="393" spans="1:12" ht="13.5">
      <c r="A393" s="47"/>
      <c r="B393" s="23">
        <v>386</v>
      </c>
      <c r="C393" s="11">
        <f aca="true" t="shared" si="32" ref="C393:C456">IF(D393=0,0,D393+E393)</f>
        <v>0</v>
      </c>
      <c r="D393" s="4">
        <f aca="true" t="shared" si="33" ref="D393:D456">IF(H392+E393&gt;$C$8,$C$8-E393,H392)</f>
        <v>0</v>
      </c>
      <c r="E393" s="4">
        <f aca="true" t="shared" si="34" ref="E393:E427">IF(H392&gt;0,INT(H392*$E$4/12),0)</f>
        <v>0</v>
      </c>
      <c r="F393" s="11">
        <f t="shared" si="31"/>
        <v>0</v>
      </c>
      <c r="G393" s="116"/>
      <c r="H393" s="11">
        <f t="shared" si="30"/>
        <v>0</v>
      </c>
      <c r="I393" s="8"/>
      <c r="J393" s="100"/>
      <c r="K393" s="100"/>
      <c r="L393" s="101"/>
    </row>
    <row r="394" spans="1:12" ht="13.5">
      <c r="A394" s="47"/>
      <c r="B394" s="23">
        <v>387</v>
      </c>
      <c r="C394" s="11">
        <f t="shared" si="32"/>
        <v>0</v>
      </c>
      <c r="D394" s="4">
        <f t="shared" si="33"/>
        <v>0</v>
      </c>
      <c r="E394" s="4">
        <f t="shared" si="34"/>
        <v>0</v>
      </c>
      <c r="F394" s="11">
        <f t="shared" si="31"/>
        <v>0</v>
      </c>
      <c r="G394" s="116"/>
      <c r="H394" s="11">
        <f t="shared" si="30"/>
        <v>0</v>
      </c>
      <c r="I394" s="8"/>
      <c r="J394" s="100"/>
      <c r="K394" s="100"/>
      <c r="L394" s="101"/>
    </row>
    <row r="395" spans="1:12" ht="13.5">
      <c r="A395" s="47"/>
      <c r="B395" s="23">
        <v>388</v>
      </c>
      <c r="C395" s="11">
        <f t="shared" si="32"/>
        <v>0</v>
      </c>
      <c r="D395" s="4">
        <f t="shared" si="33"/>
        <v>0</v>
      </c>
      <c r="E395" s="4">
        <f t="shared" si="34"/>
        <v>0</v>
      </c>
      <c r="F395" s="11">
        <f t="shared" si="31"/>
        <v>0</v>
      </c>
      <c r="G395" s="116"/>
      <c r="H395" s="11">
        <f t="shared" si="30"/>
        <v>0</v>
      </c>
      <c r="I395" s="8"/>
      <c r="J395" s="100"/>
      <c r="K395" s="100"/>
      <c r="L395" s="101"/>
    </row>
    <row r="396" spans="1:12" ht="13.5">
      <c r="A396" s="47"/>
      <c r="B396" s="23">
        <v>389</v>
      </c>
      <c r="C396" s="11">
        <f t="shared" si="32"/>
        <v>0</v>
      </c>
      <c r="D396" s="4">
        <f t="shared" si="33"/>
        <v>0</v>
      </c>
      <c r="E396" s="4">
        <f t="shared" si="34"/>
        <v>0</v>
      </c>
      <c r="F396" s="11">
        <f t="shared" si="31"/>
        <v>0</v>
      </c>
      <c r="G396" s="116"/>
      <c r="H396" s="11">
        <f t="shared" si="30"/>
        <v>0</v>
      </c>
      <c r="I396" s="8"/>
      <c r="J396" s="100"/>
      <c r="K396" s="100"/>
      <c r="L396" s="101"/>
    </row>
    <row r="397" spans="1:12" ht="13.5">
      <c r="A397" s="47"/>
      <c r="B397" s="23">
        <v>390</v>
      </c>
      <c r="C397" s="11">
        <f t="shared" si="32"/>
        <v>0</v>
      </c>
      <c r="D397" s="4">
        <f t="shared" si="33"/>
        <v>0</v>
      </c>
      <c r="E397" s="4">
        <f t="shared" si="34"/>
        <v>0</v>
      </c>
      <c r="F397" s="11">
        <f t="shared" si="31"/>
        <v>0</v>
      </c>
      <c r="G397" s="116"/>
      <c r="H397" s="11">
        <f t="shared" si="30"/>
        <v>0</v>
      </c>
      <c r="I397" s="8"/>
      <c r="J397" s="100"/>
      <c r="K397" s="100"/>
      <c r="L397" s="101"/>
    </row>
    <row r="398" spans="1:12" ht="13.5">
      <c r="A398" s="47"/>
      <c r="B398" s="23">
        <v>391</v>
      </c>
      <c r="C398" s="11">
        <f t="shared" si="32"/>
        <v>0</v>
      </c>
      <c r="D398" s="4">
        <f t="shared" si="33"/>
        <v>0</v>
      </c>
      <c r="E398" s="4">
        <f t="shared" si="34"/>
        <v>0</v>
      </c>
      <c r="F398" s="11">
        <f t="shared" si="31"/>
        <v>0</v>
      </c>
      <c r="G398" s="116"/>
      <c r="H398" s="11">
        <f t="shared" si="30"/>
        <v>0</v>
      </c>
      <c r="I398" s="8"/>
      <c r="J398" s="100"/>
      <c r="K398" s="100"/>
      <c r="L398" s="101"/>
    </row>
    <row r="399" spans="1:12" ht="13.5">
      <c r="A399" s="47"/>
      <c r="B399" s="23">
        <v>392</v>
      </c>
      <c r="C399" s="11">
        <f t="shared" si="32"/>
        <v>0</v>
      </c>
      <c r="D399" s="4">
        <f t="shared" si="33"/>
        <v>0</v>
      </c>
      <c r="E399" s="4">
        <f t="shared" si="34"/>
        <v>0</v>
      </c>
      <c r="F399" s="11">
        <f t="shared" si="31"/>
        <v>0</v>
      </c>
      <c r="G399" s="116"/>
      <c r="H399" s="11">
        <f t="shared" si="30"/>
        <v>0</v>
      </c>
      <c r="I399" s="8"/>
      <c r="J399" s="100"/>
      <c r="K399" s="100"/>
      <c r="L399" s="101"/>
    </row>
    <row r="400" spans="1:12" ht="13.5">
      <c r="A400" s="47"/>
      <c r="B400" s="23">
        <v>393</v>
      </c>
      <c r="C400" s="11">
        <f t="shared" si="32"/>
        <v>0</v>
      </c>
      <c r="D400" s="4">
        <f t="shared" si="33"/>
        <v>0</v>
      </c>
      <c r="E400" s="4">
        <f t="shared" si="34"/>
        <v>0</v>
      </c>
      <c r="F400" s="11">
        <f t="shared" si="31"/>
        <v>0</v>
      </c>
      <c r="G400" s="116"/>
      <c r="H400" s="11">
        <f t="shared" si="30"/>
        <v>0</v>
      </c>
      <c r="I400" s="8"/>
      <c r="J400" s="100"/>
      <c r="K400" s="100"/>
      <c r="L400" s="101"/>
    </row>
    <row r="401" spans="1:12" ht="13.5">
      <c r="A401" s="47"/>
      <c r="B401" s="23">
        <v>394</v>
      </c>
      <c r="C401" s="11">
        <f t="shared" si="32"/>
        <v>0</v>
      </c>
      <c r="D401" s="4">
        <f t="shared" si="33"/>
        <v>0</v>
      </c>
      <c r="E401" s="4">
        <f t="shared" si="34"/>
        <v>0</v>
      </c>
      <c r="F401" s="11">
        <f t="shared" si="31"/>
        <v>0</v>
      </c>
      <c r="G401" s="116"/>
      <c r="H401" s="11">
        <f t="shared" si="30"/>
        <v>0</v>
      </c>
      <c r="I401" s="8"/>
      <c r="J401" s="100"/>
      <c r="K401" s="100"/>
      <c r="L401" s="101"/>
    </row>
    <row r="402" spans="1:12" ht="13.5">
      <c r="A402" s="47"/>
      <c r="B402" s="23">
        <v>395</v>
      </c>
      <c r="C402" s="11">
        <f t="shared" si="32"/>
        <v>0</v>
      </c>
      <c r="D402" s="4">
        <f t="shared" si="33"/>
        <v>0</v>
      </c>
      <c r="E402" s="4">
        <f t="shared" si="34"/>
        <v>0</v>
      </c>
      <c r="F402" s="11">
        <f t="shared" si="31"/>
        <v>0</v>
      </c>
      <c r="G402" s="116"/>
      <c r="H402" s="11">
        <f t="shared" si="30"/>
        <v>0</v>
      </c>
      <c r="I402" s="8"/>
      <c r="J402" s="100"/>
      <c r="K402" s="100"/>
      <c r="L402" s="101"/>
    </row>
    <row r="403" spans="1:12" ht="14.25" thickBot="1">
      <c r="A403" s="47"/>
      <c r="B403" s="24">
        <v>396</v>
      </c>
      <c r="C403" s="19">
        <f t="shared" si="32"/>
        <v>0</v>
      </c>
      <c r="D403" s="16">
        <f t="shared" si="33"/>
        <v>0</v>
      </c>
      <c r="E403" s="16">
        <f t="shared" si="34"/>
        <v>0</v>
      </c>
      <c r="F403" s="19">
        <f t="shared" si="31"/>
        <v>0</v>
      </c>
      <c r="G403" s="114"/>
      <c r="H403" s="19">
        <f t="shared" si="30"/>
        <v>0</v>
      </c>
      <c r="I403" s="17"/>
      <c r="J403" s="107"/>
      <c r="K403" s="107"/>
      <c r="L403" s="108"/>
    </row>
    <row r="404" spans="1:12" ht="13.5">
      <c r="A404" s="46">
        <v>34</v>
      </c>
      <c r="B404" s="25">
        <v>397</v>
      </c>
      <c r="C404" s="6">
        <f t="shared" si="32"/>
        <v>0</v>
      </c>
      <c r="D404" s="6">
        <f t="shared" si="33"/>
        <v>0</v>
      </c>
      <c r="E404" s="6">
        <f t="shared" si="34"/>
        <v>0</v>
      </c>
      <c r="F404" s="6">
        <f t="shared" si="31"/>
        <v>0</v>
      </c>
      <c r="G404" s="115"/>
      <c r="H404" s="6">
        <f t="shared" si="30"/>
        <v>0</v>
      </c>
      <c r="I404" s="7">
        <f>IF(H403="","",ROUNDDOWN(H403/1000000*2830,0))</f>
        <v>0</v>
      </c>
      <c r="J404" s="102"/>
      <c r="K404" s="103"/>
      <c r="L404" s="104"/>
    </row>
    <row r="405" spans="1:12" ht="13.5">
      <c r="A405" s="47"/>
      <c r="B405" s="23">
        <v>398</v>
      </c>
      <c r="C405" s="11">
        <f t="shared" si="32"/>
        <v>0</v>
      </c>
      <c r="D405" s="4">
        <f t="shared" si="33"/>
        <v>0</v>
      </c>
      <c r="E405" s="4">
        <f t="shared" si="34"/>
        <v>0</v>
      </c>
      <c r="F405" s="11">
        <f t="shared" si="31"/>
        <v>0</v>
      </c>
      <c r="G405" s="116"/>
      <c r="H405" s="11">
        <f t="shared" si="30"/>
        <v>0</v>
      </c>
      <c r="I405" s="8"/>
      <c r="J405" s="105"/>
      <c r="K405" s="100"/>
      <c r="L405" s="101"/>
    </row>
    <row r="406" spans="1:12" ht="13.5">
      <c r="A406" s="47"/>
      <c r="B406" s="23">
        <v>399</v>
      </c>
      <c r="C406" s="11">
        <f t="shared" si="32"/>
        <v>0</v>
      </c>
      <c r="D406" s="4">
        <f t="shared" si="33"/>
        <v>0</v>
      </c>
      <c r="E406" s="4">
        <f t="shared" si="34"/>
        <v>0</v>
      </c>
      <c r="F406" s="11">
        <f t="shared" si="31"/>
        <v>0</v>
      </c>
      <c r="G406" s="116"/>
      <c r="H406" s="11">
        <f t="shared" si="30"/>
        <v>0</v>
      </c>
      <c r="I406" s="8"/>
      <c r="J406" s="105"/>
      <c r="K406" s="100"/>
      <c r="L406" s="101"/>
    </row>
    <row r="407" spans="1:12" ht="13.5">
      <c r="A407" s="47"/>
      <c r="B407" s="23">
        <v>400</v>
      </c>
      <c r="C407" s="11">
        <f t="shared" si="32"/>
        <v>0</v>
      </c>
      <c r="D407" s="4">
        <f t="shared" si="33"/>
        <v>0</v>
      </c>
      <c r="E407" s="4">
        <f t="shared" si="34"/>
        <v>0</v>
      </c>
      <c r="F407" s="11">
        <f t="shared" si="31"/>
        <v>0</v>
      </c>
      <c r="G407" s="116"/>
      <c r="H407" s="11">
        <f t="shared" si="30"/>
        <v>0</v>
      </c>
      <c r="I407" s="8"/>
      <c r="J407" s="105"/>
      <c r="K407" s="100"/>
      <c r="L407" s="101"/>
    </row>
    <row r="408" spans="1:12" ht="13.5">
      <c r="A408" s="47"/>
      <c r="B408" s="23">
        <v>401</v>
      </c>
      <c r="C408" s="11">
        <f t="shared" si="32"/>
        <v>0</v>
      </c>
      <c r="D408" s="4">
        <f t="shared" si="33"/>
        <v>0</v>
      </c>
      <c r="E408" s="4">
        <f t="shared" si="34"/>
        <v>0</v>
      </c>
      <c r="F408" s="11">
        <f t="shared" si="31"/>
        <v>0</v>
      </c>
      <c r="G408" s="116"/>
      <c r="H408" s="11">
        <f t="shared" si="30"/>
        <v>0</v>
      </c>
      <c r="I408" s="8"/>
      <c r="J408" s="105"/>
      <c r="K408" s="100"/>
      <c r="L408" s="101"/>
    </row>
    <row r="409" spans="1:12" ht="13.5">
      <c r="A409" s="47"/>
      <c r="B409" s="23">
        <v>402</v>
      </c>
      <c r="C409" s="11">
        <f t="shared" si="32"/>
        <v>0</v>
      </c>
      <c r="D409" s="4">
        <f t="shared" si="33"/>
        <v>0</v>
      </c>
      <c r="E409" s="4">
        <f t="shared" si="34"/>
        <v>0</v>
      </c>
      <c r="F409" s="11">
        <f t="shared" si="31"/>
        <v>0</v>
      </c>
      <c r="G409" s="116"/>
      <c r="H409" s="11">
        <f t="shared" si="30"/>
        <v>0</v>
      </c>
      <c r="I409" s="8"/>
      <c r="J409" s="105"/>
      <c r="K409" s="100"/>
      <c r="L409" s="101"/>
    </row>
    <row r="410" spans="1:12" ht="13.5">
      <c r="A410" s="47"/>
      <c r="B410" s="23">
        <v>403</v>
      </c>
      <c r="C410" s="11">
        <f t="shared" si="32"/>
        <v>0</v>
      </c>
      <c r="D410" s="4">
        <f t="shared" si="33"/>
        <v>0</v>
      </c>
      <c r="E410" s="4">
        <f t="shared" si="34"/>
        <v>0</v>
      </c>
      <c r="F410" s="11">
        <f t="shared" si="31"/>
        <v>0</v>
      </c>
      <c r="G410" s="116"/>
      <c r="H410" s="11">
        <f t="shared" si="30"/>
        <v>0</v>
      </c>
      <c r="I410" s="8"/>
      <c r="J410" s="105"/>
      <c r="K410" s="100"/>
      <c r="L410" s="101"/>
    </row>
    <row r="411" spans="1:12" ht="13.5">
      <c r="A411" s="47"/>
      <c r="B411" s="23">
        <v>404</v>
      </c>
      <c r="C411" s="11">
        <f t="shared" si="32"/>
        <v>0</v>
      </c>
      <c r="D411" s="4">
        <f t="shared" si="33"/>
        <v>0</v>
      </c>
      <c r="E411" s="4">
        <f t="shared" si="34"/>
        <v>0</v>
      </c>
      <c r="F411" s="11">
        <f t="shared" si="31"/>
        <v>0</v>
      </c>
      <c r="G411" s="116"/>
      <c r="H411" s="11">
        <f t="shared" si="30"/>
        <v>0</v>
      </c>
      <c r="I411" s="8"/>
      <c r="J411" s="105"/>
      <c r="K411" s="100"/>
      <c r="L411" s="101"/>
    </row>
    <row r="412" spans="1:12" ht="13.5">
      <c r="A412" s="47"/>
      <c r="B412" s="23">
        <v>405</v>
      </c>
      <c r="C412" s="11">
        <f t="shared" si="32"/>
        <v>0</v>
      </c>
      <c r="D412" s="4">
        <f t="shared" si="33"/>
        <v>0</v>
      </c>
      <c r="E412" s="4">
        <f t="shared" si="34"/>
        <v>0</v>
      </c>
      <c r="F412" s="11">
        <f t="shared" si="31"/>
        <v>0</v>
      </c>
      <c r="G412" s="116"/>
      <c r="H412" s="11">
        <f t="shared" si="30"/>
        <v>0</v>
      </c>
      <c r="I412" s="8"/>
      <c r="J412" s="105"/>
      <c r="K412" s="100"/>
      <c r="L412" s="101"/>
    </row>
    <row r="413" spans="1:12" ht="13.5">
      <c r="A413" s="47"/>
      <c r="B413" s="23">
        <v>406</v>
      </c>
      <c r="C413" s="11">
        <f t="shared" si="32"/>
        <v>0</v>
      </c>
      <c r="D413" s="4">
        <f t="shared" si="33"/>
        <v>0</v>
      </c>
      <c r="E413" s="4">
        <f t="shared" si="34"/>
        <v>0</v>
      </c>
      <c r="F413" s="11">
        <f t="shared" si="31"/>
        <v>0</v>
      </c>
      <c r="G413" s="116"/>
      <c r="H413" s="11">
        <f t="shared" si="30"/>
        <v>0</v>
      </c>
      <c r="I413" s="8"/>
      <c r="J413" s="105"/>
      <c r="K413" s="100"/>
      <c r="L413" s="101"/>
    </row>
    <row r="414" spans="1:12" ht="13.5">
      <c r="A414" s="47"/>
      <c r="B414" s="23">
        <v>407</v>
      </c>
      <c r="C414" s="11">
        <f t="shared" si="32"/>
        <v>0</v>
      </c>
      <c r="D414" s="4">
        <f t="shared" si="33"/>
        <v>0</v>
      </c>
      <c r="E414" s="4">
        <f t="shared" si="34"/>
        <v>0</v>
      </c>
      <c r="F414" s="11">
        <f t="shared" si="31"/>
        <v>0</v>
      </c>
      <c r="G414" s="116"/>
      <c r="H414" s="11">
        <f t="shared" si="30"/>
        <v>0</v>
      </c>
      <c r="I414" s="8"/>
      <c r="J414" s="105"/>
      <c r="K414" s="100"/>
      <c r="L414" s="101"/>
    </row>
    <row r="415" spans="1:12" ht="14.25" thickBot="1">
      <c r="A415" s="48"/>
      <c r="B415" s="26">
        <v>408</v>
      </c>
      <c r="C415" s="20">
        <f t="shared" si="32"/>
        <v>0</v>
      </c>
      <c r="D415" s="9">
        <f t="shared" si="33"/>
        <v>0</v>
      </c>
      <c r="E415" s="9">
        <f t="shared" si="34"/>
        <v>0</v>
      </c>
      <c r="F415" s="20">
        <f t="shared" si="31"/>
        <v>0</v>
      </c>
      <c r="G415" s="117"/>
      <c r="H415" s="20">
        <f t="shared" si="30"/>
        <v>0</v>
      </c>
      <c r="I415" s="10"/>
      <c r="J415" s="109"/>
      <c r="K415" s="110"/>
      <c r="L415" s="111"/>
    </row>
    <row r="416" spans="1:12" ht="13.5">
      <c r="A416" s="46">
        <v>35</v>
      </c>
      <c r="B416" s="25">
        <v>409</v>
      </c>
      <c r="C416" s="6">
        <f t="shared" si="32"/>
        <v>0</v>
      </c>
      <c r="D416" s="6">
        <f t="shared" si="33"/>
        <v>0</v>
      </c>
      <c r="E416" s="6">
        <f t="shared" si="34"/>
        <v>0</v>
      </c>
      <c r="F416" s="6">
        <f t="shared" si="31"/>
        <v>0</v>
      </c>
      <c r="G416" s="115"/>
      <c r="H416" s="6">
        <f t="shared" si="30"/>
        <v>0</v>
      </c>
      <c r="I416" s="7">
        <f>IF(H415="","",ROUNDDOWN(H415/1000000*2830,0))</f>
        <v>0</v>
      </c>
      <c r="J416" s="98"/>
      <c r="K416" s="98"/>
      <c r="L416" s="99"/>
    </row>
    <row r="417" spans="1:12" ht="13.5">
      <c r="A417" s="47"/>
      <c r="B417" s="23">
        <v>410</v>
      </c>
      <c r="C417" s="11">
        <f t="shared" si="32"/>
        <v>0</v>
      </c>
      <c r="D417" s="4">
        <f t="shared" si="33"/>
        <v>0</v>
      </c>
      <c r="E417" s="4">
        <f t="shared" si="34"/>
        <v>0</v>
      </c>
      <c r="F417" s="11">
        <f t="shared" si="31"/>
        <v>0</v>
      </c>
      <c r="G417" s="116"/>
      <c r="H417" s="11">
        <f t="shared" si="30"/>
        <v>0</v>
      </c>
      <c r="I417" s="8"/>
      <c r="J417" s="100"/>
      <c r="K417" s="100"/>
      <c r="L417" s="101"/>
    </row>
    <row r="418" spans="1:12" ht="13.5">
      <c r="A418" s="47"/>
      <c r="B418" s="23">
        <v>411</v>
      </c>
      <c r="C418" s="11">
        <f t="shared" si="32"/>
        <v>0</v>
      </c>
      <c r="D418" s="4">
        <f t="shared" si="33"/>
        <v>0</v>
      </c>
      <c r="E418" s="4">
        <f t="shared" si="34"/>
        <v>0</v>
      </c>
      <c r="F418" s="11">
        <f t="shared" si="31"/>
        <v>0</v>
      </c>
      <c r="G418" s="116"/>
      <c r="H418" s="11">
        <f t="shared" si="30"/>
        <v>0</v>
      </c>
      <c r="I418" s="8"/>
      <c r="J418" s="100"/>
      <c r="K418" s="100"/>
      <c r="L418" s="101"/>
    </row>
    <row r="419" spans="1:12" ht="13.5">
      <c r="A419" s="47"/>
      <c r="B419" s="23">
        <v>412</v>
      </c>
      <c r="C419" s="11">
        <f t="shared" si="32"/>
        <v>0</v>
      </c>
      <c r="D419" s="4">
        <f t="shared" si="33"/>
        <v>0</v>
      </c>
      <c r="E419" s="4">
        <f t="shared" si="34"/>
        <v>0</v>
      </c>
      <c r="F419" s="11">
        <f t="shared" si="31"/>
        <v>0</v>
      </c>
      <c r="G419" s="116"/>
      <c r="H419" s="11">
        <f t="shared" si="30"/>
        <v>0</v>
      </c>
      <c r="I419" s="8"/>
      <c r="J419" s="100"/>
      <c r="K419" s="100"/>
      <c r="L419" s="101"/>
    </row>
    <row r="420" spans="1:12" ht="13.5">
      <c r="A420" s="47"/>
      <c r="B420" s="23">
        <v>413</v>
      </c>
      <c r="C420" s="11">
        <f t="shared" si="32"/>
        <v>0</v>
      </c>
      <c r="D420" s="4">
        <f t="shared" si="33"/>
        <v>0</v>
      </c>
      <c r="E420" s="4">
        <f t="shared" si="34"/>
        <v>0</v>
      </c>
      <c r="F420" s="11">
        <f t="shared" si="31"/>
        <v>0</v>
      </c>
      <c r="G420" s="116"/>
      <c r="H420" s="11">
        <f t="shared" si="30"/>
        <v>0</v>
      </c>
      <c r="I420" s="8"/>
      <c r="J420" s="100"/>
      <c r="K420" s="100"/>
      <c r="L420" s="101"/>
    </row>
    <row r="421" spans="1:12" ht="13.5">
      <c r="A421" s="47"/>
      <c r="B421" s="23">
        <v>414</v>
      </c>
      <c r="C421" s="11">
        <f t="shared" si="32"/>
        <v>0</v>
      </c>
      <c r="D421" s="4">
        <f t="shared" si="33"/>
        <v>0</v>
      </c>
      <c r="E421" s="4">
        <f t="shared" si="34"/>
        <v>0</v>
      </c>
      <c r="F421" s="11">
        <f t="shared" si="31"/>
        <v>0</v>
      </c>
      <c r="G421" s="116"/>
      <c r="H421" s="11">
        <f t="shared" si="30"/>
        <v>0</v>
      </c>
      <c r="I421" s="8"/>
      <c r="J421" s="100"/>
      <c r="K421" s="100"/>
      <c r="L421" s="101"/>
    </row>
    <row r="422" spans="1:12" ht="13.5">
      <c r="A422" s="47"/>
      <c r="B422" s="23">
        <v>415</v>
      </c>
      <c r="C422" s="11">
        <f t="shared" si="32"/>
        <v>0</v>
      </c>
      <c r="D422" s="4">
        <f t="shared" si="33"/>
        <v>0</v>
      </c>
      <c r="E422" s="4">
        <f t="shared" si="34"/>
        <v>0</v>
      </c>
      <c r="F422" s="11">
        <f t="shared" si="31"/>
        <v>0</v>
      </c>
      <c r="G422" s="116"/>
      <c r="H422" s="11">
        <f t="shared" si="30"/>
        <v>0</v>
      </c>
      <c r="I422" s="8"/>
      <c r="J422" s="100"/>
      <c r="K422" s="100"/>
      <c r="L422" s="101"/>
    </row>
    <row r="423" spans="1:12" ht="13.5">
      <c r="A423" s="47"/>
      <c r="B423" s="23">
        <v>416</v>
      </c>
      <c r="C423" s="11">
        <f t="shared" si="32"/>
        <v>0</v>
      </c>
      <c r="D423" s="4">
        <f t="shared" si="33"/>
        <v>0</v>
      </c>
      <c r="E423" s="4">
        <f t="shared" si="34"/>
        <v>0</v>
      </c>
      <c r="F423" s="11">
        <f t="shared" si="31"/>
        <v>0</v>
      </c>
      <c r="G423" s="116"/>
      <c r="H423" s="11">
        <f t="shared" si="30"/>
        <v>0</v>
      </c>
      <c r="I423" s="8"/>
      <c r="J423" s="100"/>
      <c r="K423" s="100"/>
      <c r="L423" s="101"/>
    </row>
    <row r="424" spans="1:12" ht="13.5">
      <c r="A424" s="47"/>
      <c r="B424" s="23">
        <v>417</v>
      </c>
      <c r="C424" s="11">
        <f t="shared" si="32"/>
        <v>0</v>
      </c>
      <c r="D424" s="4">
        <f t="shared" si="33"/>
        <v>0</v>
      </c>
      <c r="E424" s="4">
        <f t="shared" si="34"/>
        <v>0</v>
      </c>
      <c r="F424" s="11">
        <f t="shared" si="31"/>
        <v>0</v>
      </c>
      <c r="G424" s="116"/>
      <c r="H424" s="11">
        <f t="shared" si="30"/>
        <v>0</v>
      </c>
      <c r="I424" s="8"/>
      <c r="J424" s="100"/>
      <c r="K424" s="100"/>
      <c r="L424" s="101"/>
    </row>
    <row r="425" spans="1:12" ht="13.5">
      <c r="A425" s="47"/>
      <c r="B425" s="23">
        <v>418</v>
      </c>
      <c r="C425" s="11">
        <f t="shared" si="32"/>
        <v>0</v>
      </c>
      <c r="D425" s="4">
        <f t="shared" si="33"/>
        <v>0</v>
      </c>
      <c r="E425" s="4">
        <f t="shared" si="34"/>
        <v>0</v>
      </c>
      <c r="F425" s="11">
        <f t="shared" si="31"/>
        <v>0</v>
      </c>
      <c r="G425" s="116"/>
      <c r="H425" s="11">
        <f t="shared" si="30"/>
        <v>0</v>
      </c>
      <c r="I425" s="8"/>
      <c r="J425" s="100"/>
      <c r="K425" s="100"/>
      <c r="L425" s="101"/>
    </row>
    <row r="426" spans="1:12" ht="13.5">
      <c r="A426" s="47"/>
      <c r="B426" s="23">
        <v>419</v>
      </c>
      <c r="C426" s="11">
        <f t="shared" si="32"/>
        <v>0</v>
      </c>
      <c r="D426" s="4">
        <f t="shared" si="33"/>
        <v>0</v>
      </c>
      <c r="E426" s="4">
        <f t="shared" si="34"/>
        <v>0</v>
      </c>
      <c r="F426" s="11">
        <f t="shared" si="31"/>
        <v>0</v>
      </c>
      <c r="G426" s="116"/>
      <c r="H426" s="11">
        <f t="shared" si="30"/>
        <v>0</v>
      </c>
      <c r="I426" s="8"/>
      <c r="J426" s="100"/>
      <c r="K426" s="100"/>
      <c r="L426" s="101"/>
    </row>
    <row r="427" spans="1:12" ht="14.25" thickBot="1">
      <c r="A427" s="48"/>
      <c r="B427" s="26">
        <v>420</v>
      </c>
      <c r="C427" s="20">
        <f t="shared" si="32"/>
        <v>0</v>
      </c>
      <c r="D427" s="9">
        <f t="shared" si="33"/>
        <v>0</v>
      </c>
      <c r="E427" s="9">
        <f t="shared" si="34"/>
        <v>0</v>
      </c>
      <c r="F427" s="9">
        <f t="shared" si="31"/>
        <v>0</v>
      </c>
      <c r="G427" s="117"/>
      <c r="H427" s="20">
        <f t="shared" si="30"/>
        <v>0</v>
      </c>
      <c r="I427" s="10"/>
      <c r="J427" s="112"/>
      <c r="K427" s="110"/>
      <c r="L427" s="113"/>
    </row>
    <row r="428" spans="3:12" ht="13.5">
      <c r="C428" s="44">
        <f>SUM(C8:C427)</f>
        <v>13306188</v>
      </c>
      <c r="G428" s="43">
        <f>SUM(G8:G427)</f>
        <v>0</v>
      </c>
      <c r="I428" s="2">
        <f>SUM(I8:I427)</f>
        <v>480760</v>
      </c>
      <c r="J428" s="2">
        <f>SUM(J7:J427)</f>
        <v>742307</v>
      </c>
      <c r="K428" s="2">
        <f>SUM(K7:K427)</f>
        <v>701448</v>
      </c>
      <c r="L428" s="2">
        <f>SUM(L7:L427)</f>
        <v>701448</v>
      </c>
    </row>
    <row r="431" spans="3:7" ht="13.5">
      <c r="C431" s="2" t="s">
        <v>19</v>
      </c>
      <c r="D431" s="44">
        <f>C428</f>
        <v>13306188</v>
      </c>
      <c r="E431" s="2" t="s">
        <v>44</v>
      </c>
      <c r="F431" s="43">
        <f>G428</f>
        <v>0</v>
      </c>
      <c r="G431" s="5" t="s">
        <v>45</v>
      </c>
    </row>
  </sheetData>
  <sheetProtection/>
  <mergeCells count="37">
    <mergeCell ref="A416:A427"/>
    <mergeCell ref="A344:A355"/>
    <mergeCell ref="A356:A367"/>
    <mergeCell ref="A368:A379"/>
    <mergeCell ref="A380:A391"/>
    <mergeCell ref="A320:A331"/>
    <mergeCell ref="A332:A343"/>
    <mergeCell ref="A392:A403"/>
    <mergeCell ref="A404:A415"/>
    <mergeCell ref="A272:A283"/>
    <mergeCell ref="A284:A295"/>
    <mergeCell ref="A296:A307"/>
    <mergeCell ref="A308:A319"/>
    <mergeCell ref="A224:A235"/>
    <mergeCell ref="A236:A247"/>
    <mergeCell ref="A248:A259"/>
    <mergeCell ref="A260:A271"/>
    <mergeCell ref="A176:A187"/>
    <mergeCell ref="A188:A199"/>
    <mergeCell ref="A200:A211"/>
    <mergeCell ref="A212:A223"/>
    <mergeCell ref="A128:A139"/>
    <mergeCell ref="A140:A151"/>
    <mergeCell ref="A152:A163"/>
    <mergeCell ref="A164:A175"/>
    <mergeCell ref="A80:A91"/>
    <mergeCell ref="A92:A103"/>
    <mergeCell ref="A104:A115"/>
    <mergeCell ref="A116:A127"/>
    <mergeCell ref="A32:A43"/>
    <mergeCell ref="A44:A55"/>
    <mergeCell ref="A56:A67"/>
    <mergeCell ref="A68:A79"/>
    <mergeCell ref="J5:L5"/>
    <mergeCell ref="A2:E2"/>
    <mergeCell ref="A8:A19"/>
    <mergeCell ref="A20:A31"/>
  </mergeCells>
  <printOptions/>
  <pageMargins left="0.75" right="0.75" top="1" bottom="1" header="0.512" footer="0.512"/>
  <pageSetup horizontalDpi="600" verticalDpi="600" orientation="portrait" paperSize="9" scale="44" r:id="rId3"/>
  <rowBreaks count="3" manualBreakCount="3">
    <brk id="127" max="255" man="1"/>
    <brk id="247" max="255" man="1"/>
    <brk id="36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2006-10-11T10:09:40Z</dcterms:created>
  <dcterms:modified xsi:type="dcterms:W3CDTF">2006-10-31T11:07:17Z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